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IALS 2022\"/>
    </mc:Choice>
  </mc:AlternateContent>
  <xr:revisionPtr revIDLastSave="0" documentId="8_{1CE1389A-FA77-4D51-890A-D8383AC91618}" xr6:coauthVersionLast="47" xr6:coauthVersionMax="47" xr10:uidLastSave="{00000000-0000-0000-0000-000000000000}"/>
  <bookViews>
    <workbookView xWindow="-19320" yWindow="-120" windowWidth="19440" windowHeight="10440" firstSheet="11" activeTab="12" xr2:uid="{00000000-000D-0000-FFFF-FFFF00000000}"/>
  </bookViews>
  <sheets>
    <sheet name="COVER SHEET" sheetId="15" r:id="rId1"/>
    <sheet name="Organizational Chart" sheetId="23" r:id="rId2"/>
    <sheet name="BUDGET SUMMARY" sheetId="55" r:id="rId3"/>
    <sheet name="GF Cover Sheet" sheetId="26" r:id="rId4"/>
    <sheet name="General Fund Fin. &amp; Exp. Sum." sheetId="8" r:id="rId5"/>
    <sheet name="General Fund Revenue Chart" sheetId="18" r:id="rId6"/>
    <sheet name="General Fund Expenditure Chart" sheetId="19" r:id="rId7"/>
    <sheet name="General Fund Line Item" sheetId="1" r:id="rId8"/>
    <sheet name="SF Cover Sheet" sheetId="27" r:id="rId9"/>
    <sheet name="System Fund Fin. &amp; Exp. Sum." sheetId="11" r:id="rId10"/>
    <sheet name="System Fund Revenue Chart" sheetId="21" r:id="rId11"/>
    <sheet name="System Fund Expenditure Chart" sheetId="22" r:id="rId12"/>
    <sheet name="System Fund Line Item" sheetId="4" r:id="rId13"/>
    <sheet name="I&amp;S Cover Sheet" sheetId="28" r:id="rId14"/>
    <sheet name="I &amp; S Summary" sheetId="44" r:id="rId15"/>
    <sheet name="Certificate of Obligation Schdu" sheetId="25" r:id="rId16"/>
    <sheet name="CP Cover Sheet" sheetId="29" r:id="rId17"/>
    <sheet name="Capital Projects" sheetId="3" r:id="rId18"/>
    <sheet name="ED and Proposed Purchases" sheetId="30" r:id="rId19"/>
    <sheet name="Loan Debt" sheetId="56" r:id="rId20"/>
    <sheet name="Information on Police Car" sheetId="35" r:id="rId21"/>
    <sheet name="Information on Mayor's Car" sheetId="57" r:id="rId22"/>
    <sheet name="Truck for Mobile 2" sheetId="37" r:id="rId23"/>
    <sheet name="Small Bucket Truck Electric Dep" sheetId="36" r:id="rId24"/>
    <sheet name="Request Letter From PWD" sheetId="52" r:id="rId25"/>
    <sheet name="Water Sewer" sheetId="46" r:id="rId26"/>
    <sheet name="Meter Reader" sheetId="47" r:id="rId27"/>
    <sheet name="Sheet1" sheetId="53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2">'BUDGET SUMMARY'!$A$1:$K$60</definedName>
    <definedName name="_xlnm.Print_Area" localSheetId="17">'Capital Projects'!$A$1:$K$44</definedName>
    <definedName name="_xlnm.Print_Area" localSheetId="15">'Certificate of Obligation Schdu'!$A$1:$F$109</definedName>
    <definedName name="_xlnm.Print_Area" localSheetId="0">'COVER SHEET'!$A$1:$L$68</definedName>
    <definedName name="_xlnm.Print_Area" localSheetId="16">'CP Cover Sheet'!$A$1:$L$68</definedName>
    <definedName name="_xlnm.Print_Area" localSheetId="18">'ED and Proposed Purchases'!$A$2:$L$52</definedName>
    <definedName name="_xlnm.Print_Area" localSheetId="4">'General Fund Fin. &amp; Exp. Sum.'!$A$1:$K$62</definedName>
    <definedName name="_xlnm.Print_Area" localSheetId="7">'General Fund Line Item'!$A$1:$K$979</definedName>
    <definedName name="_xlnm.Print_Area" localSheetId="3">'GF Cover Sheet'!$A$1:$J$47</definedName>
    <definedName name="_xlnm.Print_Area" localSheetId="14">'I &amp; S Summary'!$A$1:$K$44</definedName>
    <definedName name="_xlnm.Print_Area" localSheetId="21">'Information on Mayor''s Car'!$A$1:$I$47</definedName>
    <definedName name="_xlnm.Print_Area" localSheetId="20">'Information on Police Car'!$B$1:$J$47</definedName>
    <definedName name="_xlnm.Print_Area" localSheetId="19">'Loan Debt'!$A$1:$I$42</definedName>
    <definedName name="_xlnm.Print_Area" localSheetId="1">'Organizational Chart'!$A$1:$J$47</definedName>
    <definedName name="_xlnm.Print_Area" localSheetId="8">'SF Cover Sheet'!$A$1:$L$70</definedName>
    <definedName name="_xlnm.Print_Area" localSheetId="23">'Small Bucket Truck Electric Dep'!$A$1:$I$47</definedName>
    <definedName name="_xlnm.Print_Area" localSheetId="9">'System Fund Fin. &amp; Exp. Sum.'!$A$1:$K$43</definedName>
    <definedName name="_xlnm.Print_Area" localSheetId="12">'System Fund Line Item'!$A$1:$K$452</definedName>
    <definedName name="_xlnm.Print_Area" localSheetId="22">'Truck for Mobile 2'!$A$1:$I$44</definedName>
    <definedName name="_xlnm.Print_Titles" localSheetId="2">'BUDGET SUMMARY'!$1:$5</definedName>
    <definedName name="_xlnm.Print_Titles" localSheetId="4">'General Fund Fin. &amp; Exp. Sum.'!$1:$5</definedName>
    <definedName name="_xlnm.Print_Titles" localSheetId="7">'General Fund Line Item'!$1:$5</definedName>
    <definedName name="_xlnm.Print_Titles" localSheetId="9">'System Fund Fin. &amp; Exp. Sum.'!$1:$5</definedName>
    <definedName name="_xlnm.Print_Titles" localSheetId="12">'System Fund Line Item'!$1:$5</definedName>
  </definedNames>
  <calcPr calcId="191029"/>
</workbook>
</file>

<file path=xl/calcChain.xml><?xml version="1.0" encoding="utf-8"?>
<calcChain xmlns="http://schemas.openxmlformats.org/spreadsheetml/2006/main">
  <c r="K24" i="3" l="1"/>
  <c r="K776" i="1"/>
  <c r="J776" i="1"/>
  <c r="I776" i="1"/>
  <c r="H776" i="1"/>
  <c r="G776" i="1"/>
  <c r="F776" i="1"/>
  <c r="E776" i="1"/>
  <c r="K176" i="1"/>
  <c r="K62" i="1"/>
  <c r="K124" i="1" l="1"/>
  <c r="K122" i="1"/>
  <c r="K106" i="1"/>
  <c r="K104" i="1"/>
  <c r="K60" i="1"/>
  <c r="K21" i="11" l="1"/>
  <c r="K35" i="55" s="1"/>
  <c r="I11" i="56" l="1"/>
  <c r="H11" i="56"/>
  <c r="K842" i="1" l="1"/>
  <c r="K841" i="1"/>
  <c r="K836" i="1"/>
  <c r="K811" i="1"/>
  <c r="K794" i="1"/>
  <c r="K792" i="1"/>
  <c r="K617" i="1"/>
  <c r="K616" i="1"/>
  <c r="K613" i="1"/>
  <c r="K611" i="1"/>
  <c r="K586" i="1"/>
  <c r="K561" i="1"/>
  <c r="K559" i="1"/>
  <c r="K517" i="1"/>
  <c r="K516" i="1"/>
  <c r="K498" i="1"/>
  <c r="K497" i="1"/>
  <c r="K496" i="1"/>
  <c r="K494" i="1"/>
  <c r="K493" i="1"/>
  <c r="K464" i="1"/>
  <c r="K442" i="1"/>
  <c r="K441" i="1"/>
  <c r="K440" i="1"/>
  <c r="K438" i="1"/>
  <c r="K437" i="1"/>
  <c r="K412" i="1"/>
  <c r="K387" i="1"/>
  <c r="K336" i="1"/>
  <c r="K314" i="1"/>
  <c r="K313" i="1"/>
  <c r="K309" i="1"/>
  <c r="K270" i="1"/>
  <c r="K249" i="1"/>
  <c r="K247" i="1"/>
  <c r="K248" i="1"/>
  <c r="K244" i="1"/>
  <c r="K203" i="1"/>
  <c r="K202" i="1"/>
  <c r="K201" i="1"/>
  <c r="K175" i="1"/>
  <c r="K174" i="1"/>
  <c r="K171" i="1"/>
  <c r="K431" i="4" l="1"/>
  <c r="K430" i="4"/>
  <c r="K428" i="4"/>
  <c r="K425" i="4"/>
  <c r="K379" i="4"/>
  <c r="K378" i="4"/>
  <c r="K377" i="4"/>
  <c r="K356" i="4"/>
  <c r="K355" i="4"/>
  <c r="K354" i="4"/>
  <c r="K351" i="4"/>
  <c r="K308" i="4"/>
  <c r="K306" i="4"/>
  <c r="K280" i="4"/>
  <c r="K277" i="4"/>
  <c r="K274" i="4"/>
  <c r="K231" i="4"/>
  <c r="K209" i="4"/>
  <c r="K207" i="4"/>
  <c r="K204" i="4"/>
  <c r="K158" i="4"/>
  <c r="K134" i="4"/>
  <c r="K133" i="4"/>
  <c r="K132" i="4"/>
  <c r="K129" i="4"/>
  <c r="K82" i="4"/>
  <c r="K81" i="4"/>
  <c r="K61" i="4"/>
  <c r="K59" i="4"/>
  <c r="K10" i="4"/>
  <c r="K9" i="4"/>
  <c r="K413" i="1"/>
  <c r="K245" i="1"/>
  <c r="I602" i="1" l="1"/>
  <c r="H381" i="4" l="1"/>
  <c r="H374" i="4"/>
  <c r="H310" i="4"/>
  <c r="H665" i="1"/>
  <c r="H519" i="1"/>
  <c r="H416" i="1"/>
  <c r="H341" i="1"/>
  <c r="F27" i="11"/>
  <c r="F38" i="8"/>
  <c r="F452" i="4"/>
  <c r="F434" i="4"/>
  <c r="F374" i="4"/>
  <c r="F359" i="4"/>
  <c r="F320" i="4"/>
  <c r="F310" i="4"/>
  <c r="F283" i="4"/>
  <c r="F272" i="4"/>
  <c r="F265" i="4"/>
  <c r="F254" i="4"/>
  <c r="F226" i="4"/>
  <c r="F202" i="4"/>
  <c r="F120" i="4"/>
  <c r="F112" i="4"/>
  <c r="F95" i="4"/>
  <c r="F85" i="4"/>
  <c r="F42" i="4"/>
  <c r="E434" i="4"/>
  <c r="E422" i="4"/>
  <c r="E407" i="4"/>
  <c r="E390" i="4"/>
  <c r="E381" i="4"/>
  <c r="E374" i="4"/>
  <c r="E337" i="4"/>
  <c r="E320" i="4"/>
  <c r="E310" i="4"/>
  <c r="E303" i="4"/>
  <c r="E226" i="4"/>
  <c r="E212" i="4"/>
  <c r="E185" i="4"/>
  <c r="E137" i="4"/>
  <c r="E120" i="4"/>
  <c r="E112" i="4"/>
  <c r="E85" i="4"/>
  <c r="E13" i="4"/>
  <c r="F827" i="1" l="1"/>
  <c r="F665" i="1"/>
  <c r="F602" i="1"/>
  <c r="F564" i="1"/>
  <c r="F543" i="1"/>
  <c r="F512" i="1"/>
  <c r="F501" i="1"/>
  <c r="F483" i="1"/>
  <c r="F471" i="1"/>
  <c r="F458" i="1"/>
  <c r="F416" i="1"/>
  <c r="F392" i="1"/>
  <c r="F317" i="1"/>
  <c r="F295" i="1"/>
  <c r="F281" i="1"/>
  <c r="F230" i="1"/>
  <c r="F179" i="1"/>
  <c r="F152" i="1"/>
  <c r="F136" i="1"/>
  <c r="F126" i="1"/>
  <c r="F109" i="1"/>
  <c r="F87" i="1"/>
  <c r="F69" i="1"/>
  <c r="F63" i="1"/>
  <c r="F28" i="1"/>
  <c r="E60" i="8"/>
  <c r="E59" i="8"/>
  <c r="E58" i="8"/>
  <c r="E55" i="8"/>
  <c r="E52" i="8"/>
  <c r="E51" i="8"/>
  <c r="E49" i="8"/>
  <c r="E47" i="8"/>
  <c r="E890" i="1"/>
  <c r="E827" i="1"/>
  <c r="E797" i="1"/>
  <c r="E721" i="1"/>
  <c r="E693" i="1"/>
  <c r="E602" i="1"/>
  <c r="E564" i="1"/>
  <c r="E543" i="1"/>
  <c r="E524" i="1"/>
  <c r="E519" i="1"/>
  <c r="E512" i="1"/>
  <c r="E501" i="1"/>
  <c r="E483" i="1"/>
  <c r="E471" i="1"/>
  <c r="E458" i="1"/>
  <c r="E416" i="1"/>
  <c r="E392" i="1"/>
  <c r="E369" i="1"/>
  <c r="E332" i="1"/>
  <c r="E317" i="1"/>
  <c r="E306" i="1"/>
  <c r="E295" i="1"/>
  <c r="E230" i="1"/>
  <c r="E198" i="1"/>
  <c r="E179" i="1"/>
  <c r="E152" i="1"/>
  <c r="E136" i="1"/>
  <c r="E126" i="1"/>
  <c r="E87" i="1"/>
  <c r="E63" i="1"/>
  <c r="E28" i="1"/>
  <c r="E42" i="11"/>
  <c r="E27" i="11"/>
  <c r="F60" i="8"/>
  <c r="F59" i="8"/>
  <c r="E38" i="8"/>
  <c r="I31" i="56" l="1"/>
  <c r="H31" i="56"/>
  <c r="I29" i="56"/>
  <c r="H29" i="56"/>
  <c r="G39" i="56" l="1"/>
  <c r="F39" i="56"/>
  <c r="E39" i="56"/>
  <c r="I28" i="56"/>
  <c r="I39" i="56" s="1"/>
  <c r="H28" i="56"/>
  <c r="H39" i="56" s="1"/>
  <c r="G21" i="56"/>
  <c r="F21" i="56"/>
  <c r="E21" i="56"/>
  <c r="I10" i="56"/>
  <c r="H10" i="56"/>
  <c r="I21" i="56" l="1"/>
  <c r="H21" i="56"/>
  <c r="I13" i="4" l="1"/>
  <c r="I27" i="11"/>
  <c r="I16" i="1"/>
  <c r="G24" i="3" l="1"/>
  <c r="J605" i="1" l="1"/>
  <c r="J118" i="1" l="1"/>
  <c r="I118" i="1"/>
  <c r="H359" i="4" l="1"/>
  <c r="H64" i="4"/>
  <c r="H109" i="1"/>
  <c r="F24" i="3" l="1"/>
  <c r="F390" i="4"/>
  <c r="F381" i="4"/>
  <c r="F137" i="4"/>
  <c r="G38" i="8"/>
  <c r="E95" i="4"/>
  <c r="E153" i="4" s="1"/>
  <c r="E64" i="4"/>
  <c r="E42" i="4"/>
  <c r="E665" i="1"/>
  <c r="K890" i="1" l="1"/>
  <c r="J890" i="1"/>
  <c r="I890" i="1"/>
  <c r="H890" i="1"/>
  <c r="G890" i="1"/>
  <c r="F890" i="1"/>
  <c r="K948" i="1"/>
  <c r="J948" i="1"/>
  <c r="I948" i="1"/>
  <c r="H948" i="1"/>
  <c r="G948" i="1"/>
  <c r="F948" i="1"/>
  <c r="E948" i="1"/>
  <c r="K975" i="1" l="1"/>
  <c r="J975" i="1"/>
  <c r="I975" i="1"/>
  <c r="H975" i="1"/>
  <c r="G975" i="1"/>
  <c r="F975" i="1"/>
  <c r="E975" i="1"/>
  <c r="K967" i="1"/>
  <c r="J967" i="1"/>
  <c r="I967" i="1"/>
  <c r="H967" i="1"/>
  <c r="G967" i="1"/>
  <c r="F967" i="1"/>
  <c r="E967" i="1"/>
  <c r="K957" i="1"/>
  <c r="J957" i="1"/>
  <c r="I957" i="1"/>
  <c r="H957" i="1"/>
  <c r="G957" i="1"/>
  <c r="F957" i="1"/>
  <c r="E957" i="1"/>
  <c r="K952" i="1"/>
  <c r="J952" i="1"/>
  <c r="I952" i="1"/>
  <c r="H952" i="1"/>
  <c r="G952" i="1"/>
  <c r="F952" i="1"/>
  <c r="E952" i="1"/>
  <c r="K934" i="1"/>
  <c r="J934" i="1"/>
  <c r="I934" i="1"/>
  <c r="H934" i="1"/>
  <c r="G934" i="1"/>
  <c r="F934" i="1"/>
  <c r="E934" i="1"/>
  <c r="K925" i="1"/>
  <c r="J925" i="1"/>
  <c r="I925" i="1"/>
  <c r="H925" i="1"/>
  <c r="G925" i="1"/>
  <c r="F925" i="1"/>
  <c r="E925" i="1"/>
  <c r="E976" i="1" l="1"/>
  <c r="I976" i="1"/>
  <c r="I60" i="8" s="1"/>
  <c r="H976" i="1"/>
  <c r="H60" i="8" s="1"/>
  <c r="G976" i="1"/>
  <c r="G60" i="8" s="1"/>
  <c r="K976" i="1"/>
  <c r="K60" i="8" s="1"/>
  <c r="J976" i="1"/>
  <c r="J60" i="8" s="1"/>
  <c r="F976" i="1"/>
  <c r="K641" i="1" l="1"/>
  <c r="I95" i="4" l="1"/>
  <c r="H32" i="55" l="1"/>
  <c r="H38" i="55" s="1"/>
  <c r="F56" i="55"/>
  <c r="F212" i="4" l="1"/>
  <c r="F407" i="4"/>
  <c r="E152" i="4"/>
  <c r="F152" i="4"/>
  <c r="G144" i="4"/>
  <c r="H144" i="4"/>
  <c r="G146" i="4"/>
  <c r="H146" i="4"/>
  <c r="H148" i="4"/>
  <c r="G151" i="4"/>
  <c r="F197" i="1" l="1"/>
  <c r="E32" i="55"/>
  <c r="K42" i="4" l="1"/>
  <c r="J42" i="4"/>
  <c r="I42" i="4"/>
  <c r="H42" i="4"/>
  <c r="G42" i="4"/>
  <c r="G170" i="4" l="1"/>
  <c r="K55" i="55"/>
  <c r="J55" i="55"/>
  <c r="I55" i="55"/>
  <c r="K54" i="55"/>
  <c r="J54" i="55"/>
  <c r="I54" i="55"/>
  <c r="J53" i="55"/>
  <c r="I53" i="55"/>
  <c r="K52" i="55"/>
  <c r="J52" i="55"/>
  <c r="I52" i="55"/>
  <c r="K51" i="55"/>
  <c r="J51" i="55"/>
  <c r="I51" i="55"/>
  <c r="K50" i="55"/>
  <c r="J50" i="55"/>
  <c r="I50" i="55"/>
  <c r="J47" i="55"/>
  <c r="I47" i="55"/>
  <c r="K46" i="55"/>
  <c r="J46" i="55"/>
  <c r="I46" i="55"/>
  <c r="K45" i="55"/>
  <c r="J45" i="55"/>
  <c r="I45" i="55"/>
  <c r="K44" i="55"/>
  <c r="J44" i="55"/>
  <c r="I44" i="55"/>
  <c r="K43" i="55"/>
  <c r="J43" i="55"/>
  <c r="I43" i="55"/>
  <c r="H56" i="55"/>
  <c r="G56" i="55"/>
  <c r="I8" i="3"/>
  <c r="I41" i="55" s="1"/>
  <c r="E24" i="3"/>
  <c r="H24" i="3"/>
  <c r="I56" i="55" l="1"/>
  <c r="G543" i="1" l="1"/>
  <c r="G524" i="1"/>
  <c r="J827" i="1"/>
  <c r="F802" i="1" l="1"/>
  <c r="F797" i="1"/>
  <c r="E634" i="1"/>
  <c r="E263" i="1"/>
  <c r="E118" i="1"/>
  <c r="E55" i="1"/>
  <c r="E37" i="1"/>
  <c r="E32" i="1"/>
  <c r="K9" i="44"/>
  <c r="K30" i="55"/>
  <c r="E56" i="55" l="1"/>
  <c r="H11" i="44" l="1"/>
  <c r="H17" i="44" s="1"/>
  <c r="H137" i="4"/>
  <c r="F422" i="4"/>
  <c r="F302" i="4"/>
  <c r="E302" i="4"/>
  <c r="F64" i="4"/>
  <c r="K917" i="1" l="1"/>
  <c r="K59" i="8" s="1"/>
  <c r="J917" i="1"/>
  <c r="J59" i="8" s="1"/>
  <c r="I917" i="1"/>
  <c r="I59" i="8" s="1"/>
  <c r="E917" i="1"/>
  <c r="H917" i="1"/>
  <c r="H59" i="8" s="1"/>
  <c r="G917" i="1"/>
  <c r="G59" i="8" s="1"/>
  <c r="F917" i="1"/>
  <c r="J909" i="1"/>
  <c r="I909" i="1"/>
  <c r="H909" i="1"/>
  <c r="E909" i="1"/>
  <c r="G909" i="1"/>
  <c r="F909" i="1"/>
  <c r="K909" i="1"/>
  <c r="K899" i="1"/>
  <c r="J899" i="1"/>
  <c r="I899" i="1"/>
  <c r="H899" i="1"/>
  <c r="F899" i="1"/>
  <c r="E899" i="1"/>
  <c r="G899" i="1"/>
  <c r="K894" i="1"/>
  <c r="J894" i="1"/>
  <c r="I894" i="1"/>
  <c r="H894" i="1"/>
  <c r="E894" i="1"/>
  <c r="G894" i="1"/>
  <c r="F894" i="1"/>
  <c r="K876" i="1"/>
  <c r="J876" i="1"/>
  <c r="I876" i="1"/>
  <c r="E876" i="1"/>
  <c r="H876" i="1"/>
  <c r="G876" i="1"/>
  <c r="F876" i="1"/>
  <c r="J867" i="1"/>
  <c r="I867" i="1"/>
  <c r="F867" i="1"/>
  <c r="E867" i="1"/>
  <c r="K867" i="1"/>
  <c r="H867" i="1"/>
  <c r="G867" i="1"/>
  <c r="K859" i="1"/>
  <c r="J859" i="1"/>
  <c r="I859" i="1"/>
  <c r="F859" i="1"/>
  <c r="E859" i="1"/>
  <c r="H859" i="1"/>
  <c r="G859" i="1"/>
  <c r="K845" i="1"/>
  <c r="J845" i="1"/>
  <c r="I845" i="1"/>
  <c r="F845" i="1"/>
  <c r="E845" i="1"/>
  <c r="H845" i="1"/>
  <c r="G845" i="1"/>
  <c r="K834" i="1"/>
  <c r="J834" i="1"/>
  <c r="I834" i="1"/>
  <c r="F834" i="1"/>
  <c r="E834" i="1"/>
  <c r="H834" i="1"/>
  <c r="G834" i="1"/>
  <c r="K830" i="1"/>
  <c r="J830" i="1"/>
  <c r="I830" i="1"/>
  <c r="H830" i="1"/>
  <c r="G830" i="1"/>
  <c r="F830" i="1"/>
  <c r="E830" i="1"/>
  <c r="K827" i="1"/>
  <c r="I827" i="1"/>
  <c r="H827" i="1"/>
  <c r="G827" i="1"/>
  <c r="K817" i="1"/>
  <c r="J817" i="1"/>
  <c r="I817" i="1"/>
  <c r="F817" i="1"/>
  <c r="E817" i="1"/>
  <c r="H817" i="1"/>
  <c r="G817" i="1"/>
  <c r="K812" i="1"/>
  <c r="J812" i="1"/>
  <c r="I812" i="1"/>
  <c r="H812" i="1"/>
  <c r="G812" i="1"/>
  <c r="F812" i="1"/>
  <c r="E812" i="1"/>
  <c r="F860" i="1" l="1"/>
  <c r="F58" i="8" s="1"/>
  <c r="G860" i="1"/>
  <c r="G58" i="8" s="1"/>
  <c r="J860" i="1"/>
  <c r="K860" i="1"/>
  <c r="K58" i="8" s="1"/>
  <c r="I918" i="1"/>
  <c r="I860" i="1"/>
  <c r="E918" i="1"/>
  <c r="G918" i="1"/>
  <c r="J918" i="1"/>
  <c r="F918" i="1"/>
  <c r="H918" i="1"/>
  <c r="K918" i="1"/>
  <c r="E860" i="1"/>
  <c r="H860" i="1"/>
  <c r="H58" i="8" s="1"/>
  <c r="F21" i="55"/>
  <c r="E11" i="44"/>
  <c r="E17" i="44" s="1"/>
  <c r="J58" i="8" l="1"/>
  <c r="I58" i="8"/>
  <c r="J665" i="1"/>
  <c r="J524" i="1"/>
  <c r="I665" i="1" l="1"/>
  <c r="H206" i="1"/>
  <c r="E710" i="1"/>
  <c r="E651" i="1"/>
  <c r="E445" i="1"/>
  <c r="E299" i="1"/>
  <c r="E252" i="1"/>
  <c r="E215" i="1"/>
  <c r="E16" i="1"/>
  <c r="K665" i="1"/>
  <c r="E38" i="55" l="1"/>
  <c r="F337" i="4" l="1"/>
  <c r="F233" i="4"/>
  <c r="F195" i="4"/>
  <c r="F185" i="4"/>
  <c r="F170" i="4"/>
  <c r="F161" i="4"/>
  <c r="F127" i="4"/>
  <c r="F153" i="4" s="1"/>
  <c r="F36" i="11" s="1"/>
  <c r="G27" i="11"/>
  <c r="H797" i="1"/>
  <c r="H684" i="1"/>
  <c r="H252" i="1"/>
  <c r="F299" i="1"/>
  <c r="F16" i="1"/>
  <c r="E15" i="55" l="1"/>
  <c r="F15" i="55"/>
  <c r="K38" i="8"/>
  <c r="J38" i="8"/>
  <c r="I38" i="8"/>
  <c r="I15" i="55" s="1"/>
  <c r="G15" i="55"/>
  <c r="G32" i="55" l="1"/>
  <c r="G38" i="55" s="1"/>
  <c r="I29" i="55" s="1"/>
  <c r="J29" i="55" s="1"/>
  <c r="J32" i="55" s="1"/>
  <c r="J38" i="55" s="1"/>
  <c r="K29" i="55" s="1"/>
  <c r="F32" i="55"/>
  <c r="F38" i="55" s="1"/>
  <c r="K15" i="55"/>
  <c r="J15" i="55"/>
  <c r="I32" i="55" l="1"/>
  <c r="I38" i="55" s="1"/>
  <c r="K32" i="55"/>
  <c r="K38" i="55" s="1"/>
  <c r="G11" i="44" l="1"/>
  <c r="G17" i="44" s="1"/>
  <c r="F11" i="44"/>
  <c r="F17" i="44" s="1"/>
  <c r="I8" i="44" l="1"/>
  <c r="J8" i="44" l="1"/>
  <c r="J11" i="44" s="1"/>
  <c r="J17" i="44" s="1"/>
  <c r="K11" i="44" s="1"/>
  <c r="K17" i="44" s="1"/>
  <c r="I11" i="44"/>
  <c r="I17" i="44" s="1"/>
  <c r="F45" i="4"/>
  <c r="K337" i="4" l="1"/>
  <c r="K692" i="1"/>
  <c r="E106" i="25" l="1"/>
  <c r="B106" i="25"/>
  <c r="F105" i="25"/>
  <c r="D15" i="25" s="1"/>
  <c r="F104" i="25"/>
  <c r="D14" i="25" s="1"/>
  <c r="F103" i="25"/>
  <c r="D13" i="25" s="1"/>
  <c r="F102" i="25"/>
  <c r="D12" i="25" s="1"/>
  <c r="F101" i="25"/>
  <c r="D11" i="25" s="1"/>
  <c r="F100" i="25"/>
  <c r="D10" i="25" s="1"/>
  <c r="F99" i="25"/>
  <c r="D9" i="25" s="1"/>
  <c r="F98" i="25"/>
  <c r="D8" i="25" s="1"/>
  <c r="D90" i="25"/>
  <c r="B90" i="25"/>
  <c r="F89" i="25"/>
  <c r="C17" i="25" s="1"/>
  <c r="F88" i="25"/>
  <c r="C16" i="25" s="1"/>
  <c r="F87" i="25"/>
  <c r="C15" i="25" s="1"/>
  <c r="F86" i="25"/>
  <c r="C14" i="25" s="1"/>
  <c r="F85" i="25"/>
  <c r="C13" i="25" s="1"/>
  <c r="F84" i="25"/>
  <c r="C12" i="25" s="1"/>
  <c r="F83" i="25"/>
  <c r="C11" i="25" s="1"/>
  <c r="F82" i="25"/>
  <c r="C10" i="25" s="1"/>
  <c r="F81" i="25"/>
  <c r="C9" i="25" s="1"/>
  <c r="F80" i="25"/>
  <c r="E72" i="25"/>
  <c r="D72" i="25"/>
  <c r="B72" i="25"/>
  <c r="F71" i="25"/>
  <c r="B35" i="25" s="1"/>
  <c r="E35" i="25" s="1"/>
  <c r="F70" i="25"/>
  <c r="B34" i="25" s="1"/>
  <c r="E34" i="25" s="1"/>
  <c r="F69" i="25"/>
  <c r="B33" i="25" s="1"/>
  <c r="E33" i="25" s="1"/>
  <c r="F68" i="25"/>
  <c r="B32" i="25" s="1"/>
  <c r="E32" i="25" s="1"/>
  <c r="F67" i="25"/>
  <c r="B31" i="25" s="1"/>
  <c r="E31" i="25" s="1"/>
  <c r="F66" i="25"/>
  <c r="B30" i="25" s="1"/>
  <c r="E30" i="25" s="1"/>
  <c r="F65" i="25"/>
  <c r="B29" i="25" s="1"/>
  <c r="E29" i="25" s="1"/>
  <c r="F64" i="25"/>
  <c r="B28" i="25" s="1"/>
  <c r="E28" i="25" s="1"/>
  <c r="F63" i="25"/>
  <c r="B27" i="25" s="1"/>
  <c r="E27" i="25" s="1"/>
  <c r="F62" i="25"/>
  <c r="B26" i="25" s="1"/>
  <c r="E26" i="25" s="1"/>
  <c r="F61" i="25"/>
  <c r="B25" i="25" s="1"/>
  <c r="E25" i="25" s="1"/>
  <c r="F60" i="25"/>
  <c r="B24" i="25" s="1"/>
  <c r="E24" i="25" s="1"/>
  <c r="F59" i="25"/>
  <c r="B23" i="25" s="1"/>
  <c r="E23" i="25" s="1"/>
  <c r="F58" i="25"/>
  <c r="B22" i="25" s="1"/>
  <c r="E22" i="25" s="1"/>
  <c r="F57" i="25"/>
  <c r="B21" i="25" s="1"/>
  <c r="E21" i="25" s="1"/>
  <c r="F56" i="25"/>
  <c r="B20" i="25" s="1"/>
  <c r="E20" i="25" s="1"/>
  <c r="F55" i="25"/>
  <c r="B19" i="25" s="1"/>
  <c r="E19" i="25" s="1"/>
  <c r="F54" i="25"/>
  <c r="B18" i="25" s="1"/>
  <c r="E18" i="25" s="1"/>
  <c r="F53" i="25"/>
  <c r="B17" i="25" s="1"/>
  <c r="F52" i="25"/>
  <c r="B16" i="25" s="1"/>
  <c r="F51" i="25"/>
  <c r="B15" i="25" s="1"/>
  <c r="F50" i="25"/>
  <c r="B14" i="25" s="1"/>
  <c r="F49" i="25"/>
  <c r="B13" i="25" s="1"/>
  <c r="F48" i="25"/>
  <c r="B12" i="25" s="1"/>
  <c r="F47" i="25"/>
  <c r="B11" i="25" s="1"/>
  <c r="F46" i="25"/>
  <c r="B10" i="25" s="1"/>
  <c r="F45" i="25"/>
  <c r="F44" i="25"/>
  <c r="E14" i="25" l="1"/>
  <c r="E10" i="25"/>
  <c r="J8" i="3"/>
  <c r="J41" i="55" s="1"/>
  <c r="J56" i="55" s="1"/>
  <c r="I24" i="3"/>
  <c r="E11" i="25"/>
  <c r="E15" i="25"/>
  <c r="F90" i="25"/>
  <c r="C8" i="25"/>
  <c r="F72" i="25"/>
  <c r="E12" i="25"/>
  <c r="E16" i="25"/>
  <c r="D36" i="25"/>
  <c r="E9" i="25"/>
  <c r="E13" i="25"/>
  <c r="E17" i="25"/>
  <c r="C36" i="25"/>
  <c r="B8" i="25"/>
  <c r="F106" i="25"/>
  <c r="J24" i="3" l="1"/>
  <c r="K8" i="3" s="1"/>
  <c r="B36" i="25"/>
  <c r="E8" i="25"/>
  <c r="K41" i="55" l="1"/>
  <c r="K56" i="55" s="1"/>
  <c r="E36" i="25"/>
  <c r="F8" i="25"/>
  <c r="F9" i="25" s="1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K802" i="1" l="1"/>
  <c r="J802" i="1"/>
  <c r="I802" i="1"/>
  <c r="H802" i="1"/>
  <c r="G802" i="1"/>
  <c r="E802" i="1"/>
  <c r="J797" i="1"/>
  <c r="I797" i="1"/>
  <c r="G797" i="1"/>
  <c r="K785" i="1"/>
  <c r="J785" i="1"/>
  <c r="I785" i="1"/>
  <c r="H785" i="1"/>
  <c r="G785" i="1"/>
  <c r="F785" i="1"/>
  <c r="E785" i="1"/>
  <c r="K780" i="1"/>
  <c r="J780" i="1"/>
  <c r="I780" i="1"/>
  <c r="H780" i="1"/>
  <c r="G780" i="1"/>
  <c r="F780" i="1"/>
  <c r="E780" i="1"/>
  <c r="K763" i="1"/>
  <c r="J763" i="1"/>
  <c r="I763" i="1"/>
  <c r="H763" i="1"/>
  <c r="G763" i="1"/>
  <c r="F763" i="1"/>
  <c r="E763" i="1"/>
  <c r="J756" i="1"/>
  <c r="I756" i="1"/>
  <c r="H756" i="1"/>
  <c r="G756" i="1"/>
  <c r="F756" i="1"/>
  <c r="E756" i="1"/>
  <c r="H803" i="1" l="1"/>
  <c r="H57" i="8" s="1"/>
  <c r="F803" i="1"/>
  <c r="F57" i="8" s="1"/>
  <c r="E803" i="1"/>
  <c r="E57" i="8" s="1"/>
  <c r="G803" i="1"/>
  <c r="G57" i="8" s="1"/>
  <c r="J803" i="1"/>
  <c r="J57" i="8" s="1"/>
  <c r="I803" i="1"/>
  <c r="I57" i="8" s="1"/>
  <c r="M29" i="8" l="1"/>
  <c r="L29" i="8"/>
  <c r="M22" i="11" l="1"/>
  <c r="L22" i="11"/>
  <c r="M20" i="11"/>
  <c r="L20" i="11"/>
  <c r="H20" i="11"/>
  <c r="M16" i="11"/>
  <c r="L16" i="11"/>
  <c r="M17" i="11"/>
  <c r="L17" i="11"/>
  <c r="M15" i="11"/>
  <c r="L15" i="11"/>
  <c r="M14" i="11"/>
  <c r="L14" i="11"/>
  <c r="M13" i="11"/>
  <c r="L13" i="11"/>
  <c r="M12" i="11"/>
  <c r="L12" i="11"/>
  <c r="M11" i="11"/>
  <c r="L11" i="11"/>
  <c r="M10" i="11"/>
  <c r="L10" i="11"/>
  <c r="M9" i="11"/>
  <c r="L9" i="11"/>
  <c r="M28" i="8" l="1"/>
  <c r="L28" i="8"/>
  <c r="M27" i="8"/>
  <c r="L27" i="8"/>
  <c r="L25" i="8"/>
  <c r="M24" i="8"/>
  <c r="L24" i="8"/>
  <c r="M22" i="8"/>
  <c r="L22" i="8"/>
  <c r="M21" i="8"/>
  <c r="L21" i="8"/>
  <c r="M17" i="8"/>
  <c r="L17" i="8"/>
  <c r="M16" i="8"/>
  <c r="L16" i="8"/>
  <c r="M15" i="8"/>
  <c r="L15" i="8"/>
  <c r="M13" i="8"/>
  <c r="L13" i="8"/>
  <c r="M10" i="8"/>
  <c r="L10" i="8"/>
  <c r="H38" i="8" l="1"/>
  <c r="H409" i="4"/>
  <c r="K407" i="4"/>
  <c r="H399" i="4"/>
  <c r="H405" i="4"/>
  <c r="I405" i="4"/>
  <c r="J405" i="4"/>
  <c r="H406" i="4"/>
  <c r="I406" i="4"/>
  <c r="J406" i="4"/>
  <c r="H249" i="4"/>
  <c r="H250" i="4"/>
  <c r="H239" i="4"/>
  <c r="H229" i="4"/>
  <c r="H187" i="4"/>
  <c r="H179" i="4"/>
  <c r="H150" i="4"/>
  <c r="H100" i="4"/>
  <c r="H11" i="4"/>
  <c r="H13" i="4" s="1"/>
  <c r="H733" i="1"/>
  <c r="H732" i="1"/>
  <c r="H729" i="1"/>
  <c r="H728" i="1"/>
  <c r="H700" i="1"/>
  <c r="H639" i="1"/>
  <c r="H638" i="1"/>
  <c r="H619" i="1"/>
  <c r="H618" i="1"/>
  <c r="H615" i="1"/>
  <c r="H614" i="1"/>
  <c r="H590" i="1"/>
  <c r="H589" i="1"/>
  <c r="H585" i="1"/>
  <c r="H584" i="1"/>
  <c r="H576" i="1"/>
  <c r="H574" i="1"/>
  <c r="H573" i="1"/>
  <c r="H572" i="1"/>
  <c r="H571" i="1"/>
  <c r="H568" i="1"/>
  <c r="H555" i="1"/>
  <c r="H564" i="1" s="1"/>
  <c r="H541" i="1"/>
  <c r="H500" i="1"/>
  <c r="H496" i="1"/>
  <c r="H494" i="1"/>
  <c r="H482" i="1"/>
  <c r="H479" i="1"/>
  <c r="H477" i="1"/>
  <c r="H473" i="1"/>
  <c r="H468" i="1"/>
  <c r="H467" i="1"/>
  <c r="H346" i="1"/>
  <c r="H291" i="1"/>
  <c r="H284" i="1"/>
  <c r="H269" i="1"/>
  <c r="J54" i="1"/>
  <c r="J53" i="1"/>
  <c r="J51" i="1"/>
  <c r="J50" i="1"/>
  <c r="J49" i="1"/>
  <c r="I9" i="1"/>
  <c r="I11" i="1" s="1"/>
  <c r="H225" i="1"/>
  <c r="H223" i="1"/>
  <c r="H212" i="1"/>
  <c r="J205" i="1"/>
  <c r="I205" i="1"/>
  <c r="H125" i="1"/>
  <c r="H62" i="1"/>
  <c r="H54" i="1"/>
  <c r="H53" i="1"/>
  <c r="H50" i="1"/>
  <c r="H49" i="1"/>
  <c r="H40" i="1"/>
  <c r="K37" i="1"/>
  <c r="K451" i="4"/>
  <c r="H283" i="4" l="1"/>
  <c r="H212" i="4"/>
  <c r="H126" i="1"/>
  <c r="H742" i="1"/>
  <c r="H501" i="1"/>
  <c r="H15" i="55"/>
  <c r="H37" i="1"/>
  <c r="I37" i="1"/>
  <c r="I451" i="4"/>
  <c r="J407" i="4"/>
  <c r="H407" i="4"/>
  <c r="I407" i="4"/>
  <c r="H451" i="4"/>
  <c r="J451" i="4"/>
  <c r="J37" i="1"/>
  <c r="G450" i="4"/>
  <c r="F450" i="4"/>
  <c r="E450" i="4"/>
  <c r="J434" i="4"/>
  <c r="I434" i="4"/>
  <c r="H434" i="4"/>
  <c r="K422" i="4"/>
  <c r="J422" i="4"/>
  <c r="I422" i="4"/>
  <c r="H422" i="4"/>
  <c r="K415" i="4"/>
  <c r="J415" i="4"/>
  <c r="I415" i="4"/>
  <c r="H415" i="4"/>
  <c r="G406" i="4"/>
  <c r="F406" i="4"/>
  <c r="E406" i="4"/>
  <c r="G405" i="4"/>
  <c r="F405" i="4"/>
  <c r="E405" i="4"/>
  <c r="K390" i="4"/>
  <c r="J390" i="4"/>
  <c r="I390" i="4"/>
  <c r="H390" i="4"/>
  <c r="J381" i="4"/>
  <c r="I381" i="4"/>
  <c r="K373" i="4"/>
  <c r="J373" i="4"/>
  <c r="I373" i="4"/>
  <c r="H373" i="4"/>
  <c r="J359" i="4"/>
  <c r="I359" i="4"/>
  <c r="K349" i="4"/>
  <c r="J349" i="4"/>
  <c r="I349" i="4"/>
  <c r="H349" i="4"/>
  <c r="K342" i="4"/>
  <c r="J342" i="4"/>
  <c r="I342" i="4"/>
  <c r="H342" i="4"/>
  <c r="J337" i="4"/>
  <c r="I337" i="4"/>
  <c r="H337" i="4"/>
  <c r="K320" i="4"/>
  <c r="J320" i="4"/>
  <c r="I320" i="4"/>
  <c r="H320" i="4"/>
  <c r="J310" i="4"/>
  <c r="I310" i="4"/>
  <c r="K302" i="4"/>
  <c r="J302" i="4"/>
  <c r="I302" i="4"/>
  <c r="H302" i="4"/>
  <c r="J283" i="4"/>
  <c r="I283" i="4"/>
  <c r="K272" i="4"/>
  <c r="J272" i="4"/>
  <c r="I272" i="4"/>
  <c r="H272" i="4"/>
  <c r="K265" i="4"/>
  <c r="J265" i="4"/>
  <c r="I265" i="4"/>
  <c r="H265" i="4"/>
  <c r="K254" i="4"/>
  <c r="J254" i="4"/>
  <c r="I254" i="4"/>
  <c r="H254" i="4"/>
  <c r="K242" i="4"/>
  <c r="J242" i="4"/>
  <c r="I242" i="4"/>
  <c r="H242" i="4"/>
  <c r="J233" i="4"/>
  <c r="I233" i="4"/>
  <c r="H233" i="4"/>
  <c r="K225" i="4"/>
  <c r="J225" i="4"/>
  <c r="I225" i="4"/>
  <c r="H225" i="4"/>
  <c r="J212" i="4"/>
  <c r="I212" i="4"/>
  <c r="K202" i="4"/>
  <c r="J202" i="4"/>
  <c r="I202" i="4"/>
  <c r="H202" i="4"/>
  <c r="K195" i="4"/>
  <c r="J195" i="4"/>
  <c r="I195" i="4"/>
  <c r="H195" i="4"/>
  <c r="K185" i="4"/>
  <c r="J185" i="4"/>
  <c r="I185" i="4"/>
  <c r="H185" i="4"/>
  <c r="K170" i="4"/>
  <c r="J170" i="4"/>
  <c r="I170" i="4"/>
  <c r="H170" i="4"/>
  <c r="J161" i="4"/>
  <c r="I161" i="4"/>
  <c r="H161" i="4"/>
  <c r="K152" i="4"/>
  <c r="J152" i="4"/>
  <c r="I152" i="4"/>
  <c r="H152" i="4"/>
  <c r="G145" i="4"/>
  <c r="G143" i="4"/>
  <c r="G142" i="4"/>
  <c r="G141" i="4"/>
  <c r="G140" i="4"/>
  <c r="G139" i="4"/>
  <c r="J137" i="4"/>
  <c r="I137" i="4"/>
  <c r="K127" i="4"/>
  <c r="J127" i="4"/>
  <c r="I127" i="4"/>
  <c r="H127" i="4"/>
  <c r="K120" i="4"/>
  <c r="J120" i="4"/>
  <c r="I120" i="4"/>
  <c r="H120" i="4"/>
  <c r="K112" i="4"/>
  <c r="J112" i="4"/>
  <c r="I112" i="4"/>
  <c r="H112" i="4"/>
  <c r="K95" i="4"/>
  <c r="J95" i="4"/>
  <c r="H95" i="4"/>
  <c r="J85" i="4"/>
  <c r="I85" i="4"/>
  <c r="H85" i="4"/>
  <c r="G79" i="4"/>
  <c r="F79" i="4"/>
  <c r="E79" i="4"/>
  <c r="K76" i="4"/>
  <c r="J76" i="4"/>
  <c r="I76" i="4"/>
  <c r="H76" i="4"/>
  <c r="J64" i="4"/>
  <c r="I64" i="4"/>
  <c r="K52" i="4"/>
  <c r="J52" i="4"/>
  <c r="I52" i="4"/>
  <c r="H52" i="4"/>
  <c r="K45" i="4"/>
  <c r="J45" i="4" s="1"/>
  <c r="I45" i="4" s="1"/>
  <c r="H45" i="4" s="1"/>
  <c r="E44" i="4"/>
  <c r="K24" i="4"/>
  <c r="J24" i="4"/>
  <c r="I24" i="4"/>
  <c r="H24" i="4"/>
  <c r="G23" i="4"/>
  <c r="F23" i="4"/>
  <c r="F24" i="4" s="1"/>
  <c r="E23" i="4"/>
  <c r="E24" i="4" s="1"/>
  <c r="J13" i="4"/>
  <c r="H77" i="4" l="1"/>
  <c r="H226" i="4"/>
  <c r="H303" i="4"/>
  <c r="H38" i="11" s="1"/>
  <c r="I77" i="4"/>
  <c r="H39" i="11"/>
  <c r="H452" i="4"/>
  <c r="H153" i="4"/>
  <c r="H36" i="11" s="1"/>
  <c r="H35" i="11"/>
  <c r="E233" i="4"/>
  <c r="F342" i="4"/>
  <c r="E349" i="4"/>
  <c r="F349" i="4"/>
  <c r="G373" i="4"/>
  <c r="G381" i="4"/>
  <c r="G407" i="4"/>
  <c r="E415" i="4"/>
  <c r="F415" i="4"/>
  <c r="G24" i="4"/>
  <c r="E76" i="4"/>
  <c r="F76" i="4"/>
  <c r="G85" i="4"/>
  <c r="E342" i="4"/>
  <c r="G95" i="4"/>
  <c r="G127" i="4"/>
  <c r="G137" i="4"/>
  <c r="E161" i="4"/>
  <c r="G212" i="4"/>
  <c r="G233" i="4"/>
  <c r="G242" i="4"/>
  <c r="E242" i="4"/>
  <c r="F242" i="4"/>
  <c r="E272" i="4"/>
  <c r="E283" i="4"/>
  <c r="G302" i="4"/>
  <c r="G310" i="4"/>
  <c r="J374" i="4"/>
  <c r="J39" i="11" s="1"/>
  <c r="I226" i="4"/>
  <c r="I37" i="11" s="1"/>
  <c r="J77" i="4"/>
  <c r="J35" i="11" s="1"/>
  <c r="J153" i="4"/>
  <c r="J36" i="11" s="1"/>
  <c r="H37" i="11"/>
  <c r="I374" i="4"/>
  <c r="I39" i="11" s="1"/>
  <c r="I153" i="4"/>
  <c r="I36" i="11" s="1"/>
  <c r="I452" i="4"/>
  <c r="I40" i="11" s="1"/>
  <c r="J226" i="4"/>
  <c r="J37" i="11" s="1"/>
  <c r="J452" i="4"/>
  <c r="J40" i="11" s="1"/>
  <c r="E127" i="4"/>
  <c r="G225" i="4"/>
  <c r="F225" i="4"/>
  <c r="G265" i="4"/>
  <c r="G272" i="4"/>
  <c r="E359" i="4"/>
  <c r="F373" i="4"/>
  <c r="G415" i="4"/>
  <c r="E451" i="4"/>
  <c r="G13" i="4"/>
  <c r="F52" i="4"/>
  <c r="G52" i="4"/>
  <c r="G64" i="4"/>
  <c r="G152" i="4"/>
  <c r="G161" i="4"/>
  <c r="E170" i="4"/>
  <c r="E202" i="4"/>
  <c r="E254" i="4"/>
  <c r="E265" i="4"/>
  <c r="G320" i="4"/>
  <c r="G337" i="4"/>
  <c r="E373" i="4"/>
  <c r="G434" i="4"/>
  <c r="G76" i="4"/>
  <c r="G112" i="4"/>
  <c r="G120" i="4"/>
  <c r="E195" i="4"/>
  <c r="E225" i="4"/>
  <c r="G342" i="4"/>
  <c r="G390" i="4"/>
  <c r="F13" i="4"/>
  <c r="E52" i="4"/>
  <c r="G185" i="4"/>
  <c r="G195" i="4"/>
  <c r="G202" i="4"/>
  <c r="G254" i="4"/>
  <c r="G283" i="4"/>
  <c r="G349" i="4"/>
  <c r="G359" i="4"/>
  <c r="G422" i="4"/>
  <c r="G45" i="4"/>
  <c r="E45" i="4" s="1"/>
  <c r="G451" i="4"/>
  <c r="F451" i="4"/>
  <c r="I303" i="4"/>
  <c r="I38" i="11" s="1"/>
  <c r="J303" i="4"/>
  <c r="J38" i="11" s="1"/>
  <c r="F77" i="4" l="1"/>
  <c r="F453" i="4" s="1"/>
  <c r="F40" i="11"/>
  <c r="F35" i="11"/>
  <c r="E77" i="4"/>
  <c r="E453" i="4" s="1"/>
  <c r="H40" i="11"/>
  <c r="H42" i="11" s="1"/>
  <c r="H22" i="55" s="1"/>
  <c r="H453" i="4"/>
  <c r="F39" i="11"/>
  <c r="F37" i="11"/>
  <c r="E452" i="4"/>
  <c r="F303" i="4"/>
  <c r="F38" i="11" s="1"/>
  <c r="G77" i="4"/>
  <c r="G35" i="11" s="1"/>
  <c r="J42" i="11"/>
  <c r="J22" i="55" s="1"/>
  <c r="G452" i="4"/>
  <c r="G40" i="11" s="1"/>
  <c r="G374" i="4"/>
  <c r="G39" i="11" s="1"/>
  <c r="G226" i="4"/>
  <c r="G37" i="11" s="1"/>
  <c r="G303" i="4"/>
  <c r="G38" i="11" s="1"/>
  <c r="G153" i="4"/>
  <c r="G36" i="11" s="1"/>
  <c r="J453" i="4"/>
  <c r="I453" i="4"/>
  <c r="I35" i="11"/>
  <c r="K27" i="11"/>
  <c r="K21" i="55" s="1"/>
  <c r="J27" i="11"/>
  <c r="J21" i="55" s="1"/>
  <c r="I21" i="55"/>
  <c r="F42" i="11" l="1"/>
  <c r="F22" i="55" s="1"/>
  <c r="G42" i="11"/>
  <c r="G22" i="55" s="1"/>
  <c r="I42" i="11"/>
  <c r="I44" i="11" s="1"/>
  <c r="G453" i="4"/>
  <c r="J44" i="11"/>
  <c r="H27" i="11"/>
  <c r="H21" i="55" s="1"/>
  <c r="H23" i="55" l="1"/>
  <c r="F23" i="55"/>
  <c r="G21" i="55"/>
  <c r="G23" i="55" s="1"/>
  <c r="J19" i="55" s="1"/>
  <c r="I22" i="55"/>
  <c r="F44" i="11"/>
  <c r="G44" i="11"/>
  <c r="H44" i="11"/>
  <c r="K747" i="1"/>
  <c r="J747" i="1"/>
  <c r="I747" i="1"/>
  <c r="H747" i="1"/>
  <c r="J742" i="1"/>
  <c r="I742" i="1"/>
  <c r="J23" i="55" l="1"/>
  <c r="I23" i="55"/>
  <c r="E44" i="11"/>
  <c r="E23" i="55"/>
  <c r="E747" i="1"/>
  <c r="F747" i="1"/>
  <c r="G747" i="1"/>
  <c r="K730" i="1"/>
  <c r="J730" i="1"/>
  <c r="I730" i="1"/>
  <c r="H730" i="1"/>
  <c r="G729" i="1"/>
  <c r="G728" i="1"/>
  <c r="G727" i="1"/>
  <c r="K725" i="1"/>
  <c r="J725" i="1"/>
  <c r="I725" i="1"/>
  <c r="H725" i="1"/>
  <c r="K721" i="1"/>
  <c r="J721" i="1"/>
  <c r="I721" i="1"/>
  <c r="H721" i="1"/>
  <c r="K710" i="1"/>
  <c r="J710" i="1"/>
  <c r="I710" i="1"/>
  <c r="H710" i="1"/>
  <c r="J703" i="1"/>
  <c r="I703" i="1"/>
  <c r="H703" i="1"/>
  <c r="F703" i="1"/>
  <c r="E697" i="1"/>
  <c r="E696" i="1"/>
  <c r="J692" i="1"/>
  <c r="I692" i="1"/>
  <c r="H692" i="1"/>
  <c r="J684" i="1"/>
  <c r="I684" i="1"/>
  <c r="K674" i="1"/>
  <c r="J674" i="1"/>
  <c r="I674" i="1"/>
  <c r="H674" i="1"/>
  <c r="K669" i="1"/>
  <c r="J669" i="1"/>
  <c r="I669" i="1"/>
  <c r="H669" i="1"/>
  <c r="G665" i="1"/>
  <c r="K651" i="1"/>
  <c r="J651" i="1"/>
  <c r="I651" i="1"/>
  <c r="H651" i="1"/>
  <c r="F651" i="1"/>
  <c r="J642" i="1"/>
  <c r="I642" i="1"/>
  <c r="H642" i="1"/>
  <c r="K634" i="1"/>
  <c r="J634" i="1"/>
  <c r="I634" i="1"/>
  <c r="H634" i="1"/>
  <c r="K620" i="1"/>
  <c r="J620" i="1"/>
  <c r="I620" i="1"/>
  <c r="H620" i="1"/>
  <c r="K609" i="1"/>
  <c r="J609" i="1"/>
  <c r="I609" i="1"/>
  <c r="H609" i="1"/>
  <c r="K605" i="1"/>
  <c r="I605" i="1"/>
  <c r="H605" i="1"/>
  <c r="K602" i="1"/>
  <c r="J602" i="1"/>
  <c r="H602" i="1"/>
  <c r="K592" i="1"/>
  <c r="J592" i="1"/>
  <c r="I592" i="1"/>
  <c r="H592" i="1"/>
  <c r="K587" i="1"/>
  <c r="J587" i="1"/>
  <c r="I587" i="1"/>
  <c r="H587" i="1"/>
  <c r="G582" i="1"/>
  <c r="F582" i="1"/>
  <c r="E582" i="1"/>
  <c r="G581" i="1"/>
  <c r="F581" i="1"/>
  <c r="E581" i="1"/>
  <c r="K577" i="1"/>
  <c r="J577" i="1"/>
  <c r="I577" i="1"/>
  <c r="H577" i="1"/>
  <c r="H578" i="1" s="1"/>
  <c r="J564" i="1"/>
  <c r="I564" i="1"/>
  <c r="K553" i="1"/>
  <c r="J553" i="1"/>
  <c r="I553" i="1"/>
  <c r="H553" i="1"/>
  <c r="G553" i="1"/>
  <c r="K546" i="1"/>
  <c r="J546" i="1"/>
  <c r="I546" i="1"/>
  <c r="H546" i="1"/>
  <c r="K543" i="1"/>
  <c r="J543" i="1"/>
  <c r="I543" i="1"/>
  <c r="H543" i="1"/>
  <c r="K524" i="1"/>
  <c r="I524" i="1"/>
  <c r="H524" i="1"/>
  <c r="J519" i="1"/>
  <c r="I519" i="1"/>
  <c r="K511" i="1"/>
  <c r="J511" i="1"/>
  <c r="I511" i="1"/>
  <c r="H511" i="1"/>
  <c r="J501" i="1"/>
  <c r="I501" i="1"/>
  <c r="K491" i="1"/>
  <c r="J491" i="1"/>
  <c r="I491" i="1"/>
  <c r="H491" i="1"/>
  <c r="K486" i="1"/>
  <c r="J486" i="1"/>
  <c r="I486" i="1"/>
  <c r="H486" i="1"/>
  <c r="K483" i="1"/>
  <c r="J483" i="1"/>
  <c r="I483" i="1"/>
  <c r="H483" i="1"/>
  <c r="K471" i="1"/>
  <c r="J471" i="1"/>
  <c r="I471" i="1"/>
  <c r="H471" i="1"/>
  <c r="J465" i="1"/>
  <c r="I465" i="1"/>
  <c r="H465" i="1"/>
  <c r="K457" i="1"/>
  <c r="J457" i="1"/>
  <c r="I457" i="1"/>
  <c r="H457" i="1"/>
  <c r="J445" i="1"/>
  <c r="I445" i="1"/>
  <c r="H445" i="1"/>
  <c r="K435" i="1"/>
  <c r="J435" i="1"/>
  <c r="I435" i="1"/>
  <c r="H435" i="1"/>
  <c r="K432" i="1"/>
  <c r="J432" i="1"/>
  <c r="I432" i="1"/>
  <c r="H432" i="1"/>
  <c r="K420" i="1"/>
  <c r="J420" i="1"/>
  <c r="I420" i="1"/>
  <c r="H420" i="1"/>
  <c r="J416" i="1"/>
  <c r="I416" i="1"/>
  <c r="K408" i="1"/>
  <c r="J408" i="1"/>
  <c r="I408" i="1"/>
  <c r="H408" i="1"/>
  <c r="J392" i="1"/>
  <c r="I392" i="1"/>
  <c r="H392" i="1"/>
  <c r="K382" i="1"/>
  <c r="J382" i="1"/>
  <c r="I382" i="1"/>
  <c r="H382" i="1"/>
  <c r="K374" i="1"/>
  <c r="J374" i="1"/>
  <c r="I374" i="1"/>
  <c r="H374" i="1"/>
  <c r="K369" i="1"/>
  <c r="J369" i="1"/>
  <c r="I369" i="1"/>
  <c r="H369" i="1"/>
  <c r="K352" i="1"/>
  <c r="J352" i="1"/>
  <c r="I352" i="1"/>
  <c r="H352" i="1"/>
  <c r="J341" i="1"/>
  <c r="I341" i="1"/>
  <c r="G340" i="1"/>
  <c r="F340" i="1"/>
  <c r="F341" i="1" s="1"/>
  <c r="E340" i="1"/>
  <c r="E341" i="1" s="1"/>
  <c r="E409" i="1" s="1"/>
  <c r="E50" i="8" s="1"/>
  <c r="K331" i="1"/>
  <c r="J331" i="1"/>
  <c r="I331" i="1"/>
  <c r="H331" i="1"/>
  <c r="J317" i="1"/>
  <c r="I317" i="1"/>
  <c r="H317" i="1"/>
  <c r="K306" i="1"/>
  <c r="J306" i="1"/>
  <c r="I306" i="1"/>
  <c r="H306" i="1"/>
  <c r="K299" i="1"/>
  <c r="J299" i="1"/>
  <c r="I299" i="1"/>
  <c r="H299" i="1"/>
  <c r="K295" i="1"/>
  <c r="J295" i="1"/>
  <c r="I295" i="1"/>
  <c r="H295" i="1"/>
  <c r="K281" i="1"/>
  <c r="J281" i="1"/>
  <c r="I281" i="1"/>
  <c r="H281" i="1"/>
  <c r="J272" i="1"/>
  <c r="I272" i="1"/>
  <c r="H272" i="1"/>
  <c r="K263" i="1"/>
  <c r="J263" i="1"/>
  <c r="I263" i="1"/>
  <c r="H263" i="1"/>
  <c r="J252" i="1"/>
  <c r="I252" i="1"/>
  <c r="K242" i="1"/>
  <c r="J242" i="1"/>
  <c r="I242" i="1"/>
  <c r="H242" i="1"/>
  <c r="K234" i="1"/>
  <c r="J234" i="1"/>
  <c r="I234" i="1"/>
  <c r="H234" i="1"/>
  <c r="K230" i="1"/>
  <c r="J230" i="1"/>
  <c r="I230" i="1"/>
  <c r="H230" i="1"/>
  <c r="K215" i="1"/>
  <c r="J215" i="1"/>
  <c r="I215" i="1"/>
  <c r="H215" i="1"/>
  <c r="F215" i="1"/>
  <c r="J206" i="1"/>
  <c r="I206" i="1"/>
  <c r="G205" i="1"/>
  <c r="F205" i="1"/>
  <c r="E205" i="1"/>
  <c r="E206" i="1" s="1"/>
  <c r="K197" i="1"/>
  <c r="J197" i="1"/>
  <c r="I197" i="1"/>
  <c r="H197" i="1"/>
  <c r="J179" i="1"/>
  <c r="I179" i="1"/>
  <c r="H179" i="1"/>
  <c r="K169" i="1"/>
  <c r="J169" i="1"/>
  <c r="I169" i="1"/>
  <c r="H169" i="1"/>
  <c r="K160" i="1"/>
  <c r="J160" i="1"/>
  <c r="I160" i="1"/>
  <c r="H160" i="1"/>
  <c r="K152" i="1"/>
  <c r="J152" i="1"/>
  <c r="I152" i="1"/>
  <c r="H152" i="1"/>
  <c r="K136" i="1"/>
  <c r="J136" i="1"/>
  <c r="I136" i="1"/>
  <c r="H136" i="1"/>
  <c r="J126" i="1"/>
  <c r="I126" i="1"/>
  <c r="K118" i="1"/>
  <c r="H118" i="1"/>
  <c r="J109" i="1"/>
  <c r="I109" i="1"/>
  <c r="K98" i="1"/>
  <c r="J98" i="1"/>
  <c r="I98" i="1"/>
  <c r="H98" i="1"/>
  <c r="K92" i="1"/>
  <c r="J92" i="1"/>
  <c r="I92" i="1"/>
  <c r="H92" i="1"/>
  <c r="G90" i="1"/>
  <c r="K87" i="1"/>
  <c r="J87" i="1"/>
  <c r="I87" i="1"/>
  <c r="H87" i="1"/>
  <c r="K69" i="1"/>
  <c r="J69" i="1"/>
  <c r="I69" i="1"/>
  <c r="H69" i="1"/>
  <c r="J63" i="1"/>
  <c r="I63" i="1"/>
  <c r="H63" i="1"/>
  <c r="K55" i="1"/>
  <c r="J55" i="1"/>
  <c r="I55" i="1"/>
  <c r="H55" i="1"/>
  <c r="G53" i="1"/>
  <c r="G51" i="1"/>
  <c r="G50" i="1"/>
  <c r="G49" i="1"/>
  <c r="K47" i="1"/>
  <c r="J47" i="1"/>
  <c r="I47" i="1"/>
  <c r="H47" i="1"/>
  <c r="K32" i="1"/>
  <c r="J32" i="1"/>
  <c r="I32" i="1"/>
  <c r="H32" i="1"/>
  <c r="G30" i="1"/>
  <c r="K28" i="1"/>
  <c r="J28" i="1"/>
  <c r="I28" i="1"/>
  <c r="H28" i="1"/>
  <c r="K16" i="1"/>
  <c r="J16" i="1"/>
  <c r="H16" i="1"/>
  <c r="K11" i="1"/>
  <c r="J11" i="1"/>
  <c r="H11" i="1"/>
  <c r="H332" i="1" l="1"/>
  <c r="H119" i="1"/>
  <c r="H512" i="1"/>
  <c r="H635" i="1"/>
  <c r="H54" i="8" s="1"/>
  <c r="H264" i="1"/>
  <c r="H48" i="8" s="1"/>
  <c r="H458" i="1"/>
  <c r="H51" i="8" s="1"/>
  <c r="H748" i="1"/>
  <c r="H56" i="8" s="1"/>
  <c r="H52" i="8"/>
  <c r="H53" i="8"/>
  <c r="H46" i="8"/>
  <c r="E742" i="1"/>
  <c r="E109" i="1"/>
  <c r="F252" i="1"/>
  <c r="E432" i="1"/>
  <c r="F742" i="1"/>
  <c r="F306" i="1"/>
  <c r="F445" i="1"/>
  <c r="F710" i="1"/>
  <c r="E169" i="1"/>
  <c r="E382" i="1"/>
  <c r="E684" i="1"/>
  <c r="G32" i="1"/>
  <c r="G420" i="1"/>
  <c r="E491" i="1"/>
  <c r="F592" i="1"/>
  <c r="E234" i="1"/>
  <c r="G341" i="1"/>
  <c r="G435" i="1"/>
  <c r="F519" i="1"/>
  <c r="G546" i="1"/>
  <c r="G471" i="1"/>
  <c r="G483" i="1"/>
  <c r="G234" i="1"/>
  <c r="F374" i="1"/>
  <c r="G674" i="1"/>
  <c r="G725" i="1"/>
  <c r="G206" i="1"/>
  <c r="G37" i="1"/>
  <c r="G519" i="1"/>
  <c r="F609" i="1"/>
  <c r="G16" i="1"/>
  <c r="F37" i="1"/>
  <c r="G126" i="1"/>
  <c r="G374" i="1"/>
  <c r="G392" i="1"/>
  <c r="G408" i="1"/>
  <c r="F420" i="1"/>
  <c r="G609" i="1"/>
  <c r="G669" i="1"/>
  <c r="F725" i="1"/>
  <c r="E725" i="1"/>
  <c r="F234" i="1"/>
  <c r="E730" i="1"/>
  <c r="E160" i="1"/>
  <c r="G160" i="1"/>
  <c r="E272" i="1"/>
  <c r="G69" i="1"/>
  <c r="G87" i="1"/>
  <c r="G92" i="1"/>
  <c r="F206" i="1"/>
  <c r="G317" i="1"/>
  <c r="E331" i="1"/>
  <c r="F160" i="1"/>
  <c r="G179" i="1"/>
  <c r="F620" i="1"/>
  <c r="G634" i="1"/>
  <c r="G47" i="1"/>
  <c r="E197" i="1"/>
  <c r="G445" i="1"/>
  <c r="F642" i="1"/>
  <c r="E674" i="1"/>
  <c r="G742" i="1"/>
  <c r="F11" i="1"/>
  <c r="G11" i="1"/>
  <c r="F32" i="1"/>
  <c r="F92" i="1"/>
  <c r="E98" i="1"/>
  <c r="F118" i="1"/>
  <c r="G118" i="1"/>
  <c r="G299" i="1"/>
  <c r="E374" i="1"/>
  <c r="G416" i="1"/>
  <c r="F457" i="1"/>
  <c r="G564" i="1"/>
  <c r="G592" i="1"/>
  <c r="E592" i="1"/>
  <c r="G684" i="1"/>
  <c r="E352" i="1"/>
  <c r="G501" i="1"/>
  <c r="E553" i="1"/>
  <c r="F587" i="1"/>
  <c r="F635" i="1" s="1"/>
  <c r="F674" i="1"/>
  <c r="G28" i="1"/>
  <c r="G63" i="1"/>
  <c r="E92" i="1"/>
  <c r="F98" i="1"/>
  <c r="G136" i="1"/>
  <c r="G152" i="1"/>
  <c r="G169" i="1"/>
  <c r="G242" i="1"/>
  <c r="F272" i="1"/>
  <c r="G281" i="1"/>
  <c r="G306" i="1"/>
  <c r="F331" i="1"/>
  <c r="F352" i="1"/>
  <c r="G352" i="1"/>
  <c r="G369" i="1"/>
  <c r="F382" i="1"/>
  <c r="G382" i="1"/>
  <c r="G457" i="1"/>
  <c r="E457" i="1"/>
  <c r="F491" i="1"/>
  <c r="G491" i="1"/>
  <c r="E511" i="1"/>
  <c r="E577" i="1"/>
  <c r="G620" i="1"/>
  <c r="K635" i="1"/>
  <c r="E669" i="1"/>
  <c r="F669" i="1"/>
  <c r="F684" i="1"/>
  <c r="G692" i="1"/>
  <c r="E703" i="1"/>
  <c r="E748" i="1" s="1"/>
  <c r="E56" i="8" s="1"/>
  <c r="G710" i="1"/>
  <c r="F730" i="1"/>
  <c r="F47" i="1"/>
  <c r="F169" i="1"/>
  <c r="G252" i="1"/>
  <c r="E281" i="1"/>
  <c r="G432" i="1"/>
  <c r="G511" i="1"/>
  <c r="F553" i="1"/>
  <c r="E587" i="1"/>
  <c r="E635" i="1" s="1"/>
  <c r="E54" i="8" s="1"/>
  <c r="E609" i="1"/>
  <c r="F634" i="1"/>
  <c r="G642" i="1"/>
  <c r="G651" i="1"/>
  <c r="G721" i="1"/>
  <c r="E11" i="1"/>
  <c r="E47" i="1"/>
  <c r="F55" i="1"/>
  <c r="G55" i="1"/>
  <c r="E69" i="1"/>
  <c r="G98" i="1"/>
  <c r="G109" i="1"/>
  <c r="G197" i="1"/>
  <c r="G215" i="1"/>
  <c r="G230" i="1"/>
  <c r="E242" i="1"/>
  <c r="F242" i="1"/>
  <c r="F263" i="1"/>
  <c r="G263" i="1"/>
  <c r="G272" i="1"/>
  <c r="G295" i="1"/>
  <c r="G331" i="1"/>
  <c r="F369" i="1"/>
  <c r="E408" i="1"/>
  <c r="F408" i="1"/>
  <c r="F432" i="1"/>
  <c r="F465" i="1"/>
  <c r="G465" i="1"/>
  <c r="E465" i="1"/>
  <c r="F511" i="1"/>
  <c r="F524" i="1"/>
  <c r="F577" i="1"/>
  <c r="G577" i="1"/>
  <c r="G587" i="1"/>
  <c r="G602" i="1"/>
  <c r="E620" i="1"/>
  <c r="E642" i="1"/>
  <c r="E692" i="1"/>
  <c r="F692" i="1"/>
  <c r="G703" i="1"/>
  <c r="F721" i="1"/>
  <c r="G730" i="1"/>
  <c r="F435" i="1"/>
  <c r="E435" i="1" s="1"/>
  <c r="F546" i="1"/>
  <c r="E546" i="1" s="1"/>
  <c r="J512" i="1"/>
  <c r="J52" i="8" s="1"/>
  <c r="G605" i="1"/>
  <c r="F605" i="1" s="1"/>
  <c r="E605" i="1" s="1"/>
  <c r="G486" i="1"/>
  <c r="F486" i="1" s="1"/>
  <c r="E486" i="1" s="1"/>
  <c r="J693" i="1"/>
  <c r="J55" i="8" s="1"/>
  <c r="K56" i="1"/>
  <c r="K45" i="8" s="1"/>
  <c r="J748" i="1"/>
  <c r="J56" i="8" s="1"/>
  <c r="I748" i="1"/>
  <c r="I56" i="8" s="1"/>
  <c r="H693" i="1"/>
  <c r="H55" i="8" s="1"/>
  <c r="I693" i="1"/>
  <c r="I55" i="8" s="1"/>
  <c r="J635" i="1"/>
  <c r="J54" i="8" s="1"/>
  <c r="I635" i="1"/>
  <c r="I54" i="8" s="1"/>
  <c r="J578" i="1"/>
  <c r="J53" i="8" s="1"/>
  <c r="I578" i="1"/>
  <c r="I53" i="8" s="1"/>
  <c r="I512" i="1"/>
  <c r="I52" i="8" s="1"/>
  <c r="J458" i="1"/>
  <c r="J51" i="8" s="1"/>
  <c r="I458" i="1"/>
  <c r="I51" i="8" s="1"/>
  <c r="J409" i="1"/>
  <c r="J50" i="8" s="1"/>
  <c r="I409" i="1"/>
  <c r="I50" i="8" s="1"/>
  <c r="H409" i="1"/>
  <c r="H50" i="8" s="1"/>
  <c r="J332" i="1"/>
  <c r="J49" i="8" s="1"/>
  <c r="I332" i="1"/>
  <c r="I49" i="8" s="1"/>
  <c r="H49" i="8"/>
  <c r="J264" i="1"/>
  <c r="I264" i="1"/>
  <c r="J198" i="1"/>
  <c r="J47" i="8" s="1"/>
  <c r="I198" i="1"/>
  <c r="I47" i="8" s="1"/>
  <c r="H198" i="1"/>
  <c r="H47" i="8" s="1"/>
  <c r="J119" i="1"/>
  <c r="J46" i="8" s="1"/>
  <c r="I119" i="1"/>
  <c r="I46" i="8" s="1"/>
  <c r="J56" i="1"/>
  <c r="I56" i="1"/>
  <c r="H56" i="1"/>
  <c r="E119" i="1" l="1"/>
  <c r="E46" i="8" s="1"/>
  <c r="F56" i="1"/>
  <c r="H979" i="1"/>
  <c r="F748" i="1"/>
  <c r="F56" i="8" s="1"/>
  <c r="F54" i="8"/>
  <c r="H45" i="8"/>
  <c r="H62" i="8" s="1"/>
  <c r="F578" i="1"/>
  <c r="F53" i="8" s="1"/>
  <c r="E578" i="1"/>
  <c r="E53" i="8" s="1"/>
  <c r="F51" i="8"/>
  <c r="G748" i="1"/>
  <c r="G56" i="8" s="1"/>
  <c r="I979" i="1"/>
  <c r="J979" i="1"/>
  <c r="F409" i="1"/>
  <c r="F50" i="8" s="1"/>
  <c r="E264" i="1"/>
  <c r="G409" i="1"/>
  <c r="G50" i="8" s="1"/>
  <c r="F119" i="1"/>
  <c r="F46" i="8" s="1"/>
  <c r="K54" i="8"/>
  <c r="F332" i="1"/>
  <c r="F49" i="8" s="1"/>
  <c r="E56" i="1"/>
  <c r="E45" i="8" s="1"/>
  <c r="G458" i="1"/>
  <c r="G51" i="8" s="1"/>
  <c r="G635" i="1"/>
  <c r="G54" i="8" s="1"/>
  <c r="G119" i="1"/>
  <c r="G46" i="8" s="1"/>
  <c r="F693" i="1"/>
  <c r="F55" i="8" s="1"/>
  <c r="G332" i="1"/>
  <c r="G49" i="8" s="1"/>
  <c r="F264" i="1"/>
  <c r="F198" i="1"/>
  <c r="F47" i="8" s="1"/>
  <c r="J48" i="8"/>
  <c r="I48" i="8"/>
  <c r="G578" i="1"/>
  <c r="G53" i="8" s="1"/>
  <c r="F45" i="8"/>
  <c r="G56" i="1"/>
  <c r="G45" i="8" s="1"/>
  <c r="G264" i="1"/>
  <c r="G48" i="8" s="1"/>
  <c r="G693" i="1"/>
  <c r="G55" i="8" s="1"/>
  <c r="G198" i="1"/>
  <c r="G47" i="8" s="1"/>
  <c r="F52" i="8"/>
  <c r="G512" i="1"/>
  <c r="G52" i="8" s="1"/>
  <c r="J45" i="8"/>
  <c r="I45" i="8"/>
  <c r="H16" i="55" l="1"/>
  <c r="H17" i="55" s="1"/>
  <c r="H60" i="55" s="1"/>
  <c r="E48" i="8"/>
  <c r="E62" i="8" s="1"/>
  <c r="E16" i="55" s="1"/>
  <c r="E17" i="55" s="1"/>
  <c r="E60" i="55" s="1"/>
  <c r="F10" i="55" s="1"/>
  <c r="E979" i="1"/>
  <c r="F48" i="8"/>
  <c r="F62" i="8" s="1"/>
  <c r="F16" i="55" s="1"/>
  <c r="F17" i="55" s="1"/>
  <c r="F60" i="55" s="1"/>
  <c r="G10" i="55" s="1"/>
  <c r="F979" i="1"/>
  <c r="G62" i="8"/>
  <c r="G16" i="55" s="1"/>
  <c r="G17" i="55" s="1"/>
  <c r="G979" i="1"/>
  <c r="I62" i="8"/>
  <c r="I16" i="55" s="1"/>
  <c r="I17" i="55" s="1"/>
  <c r="J62" i="8"/>
  <c r="J64" i="8" s="1"/>
  <c r="H64" i="8"/>
  <c r="F64" i="8" l="1"/>
  <c r="J16" i="55"/>
  <c r="I64" i="8"/>
  <c r="G64" i="8"/>
  <c r="E64" i="8"/>
  <c r="I60" i="55" l="1"/>
  <c r="J13" i="55"/>
  <c r="G60" i="55"/>
  <c r="J17" i="55" l="1"/>
  <c r="J60" i="55" s="1"/>
  <c r="K10" i="55" s="1"/>
  <c r="K642" i="1"/>
  <c r="K742" i="1"/>
  <c r="K703" i="1"/>
  <c r="K684" i="1"/>
  <c r="K206" i="1"/>
  <c r="K252" i="1"/>
  <c r="K693" i="1" l="1"/>
  <c r="K748" i="1"/>
  <c r="K56" i="8" s="1"/>
  <c r="K264" i="1"/>
  <c r="K48" i="8" s="1"/>
  <c r="K55" i="8" l="1"/>
  <c r="K310" i="4" l="1"/>
  <c r="K233" i="4" l="1"/>
  <c r="K161" i="4"/>
  <c r="K465" i="1"/>
  <c r="K272" i="1"/>
  <c r="K126" i="1"/>
  <c r="K416" i="1" l="1"/>
  <c r="K501" i="1"/>
  <c r="K512" i="1" s="1"/>
  <c r="K52" i="8" s="1"/>
  <c r="K445" i="1"/>
  <c r="K317" i="1"/>
  <c r="K332" i="1" s="1"/>
  <c r="K49" i="8" s="1"/>
  <c r="K458" i="1" l="1"/>
  <c r="K51" i="8" s="1"/>
  <c r="K381" i="4" l="1"/>
  <c r="K130" i="4" l="1"/>
  <c r="K137" i="4" s="1"/>
  <c r="K83" i="4"/>
  <c r="K85" i="4" s="1"/>
  <c r="K153" i="4" l="1"/>
  <c r="K36" i="11" s="1"/>
  <c r="K352" i="4" l="1"/>
  <c r="K359" i="4" s="1"/>
  <c r="K374" i="4" s="1"/>
  <c r="K39" i="11" s="1"/>
  <c r="K389" i="1" l="1"/>
  <c r="K426" i="4"/>
  <c r="K434" i="4" s="1"/>
  <c r="K452" i="4" s="1"/>
  <c r="K40" i="11" s="1"/>
  <c r="K279" i="4"/>
  <c r="K275" i="4"/>
  <c r="K208" i="4"/>
  <c r="K205" i="4"/>
  <c r="K212" i="4" s="1"/>
  <c r="K226" i="4" s="1"/>
  <c r="K37" i="11" s="1"/>
  <c r="K518" i="1"/>
  <c r="K388" i="1"/>
  <c r="K385" i="1"/>
  <c r="K384" i="1"/>
  <c r="K338" i="1"/>
  <c r="K337" i="1"/>
  <c r="K335" i="1"/>
  <c r="K172" i="1"/>
  <c r="K179" i="1" s="1"/>
  <c r="K198" i="1" s="1"/>
  <c r="K47" i="8" s="1"/>
  <c r="K283" i="4" l="1"/>
  <c r="K303" i="4" s="1"/>
  <c r="K38" i="11" s="1"/>
  <c r="K392" i="1"/>
  <c r="K341" i="1"/>
  <c r="K409" i="1" l="1"/>
  <c r="K50" i="8" s="1"/>
  <c r="K793" i="1" l="1"/>
  <c r="K790" i="1"/>
  <c r="K789" i="1"/>
  <c r="K754" i="1"/>
  <c r="K756" i="1" s="1"/>
  <c r="K560" i="1"/>
  <c r="K557" i="1"/>
  <c r="K556" i="1"/>
  <c r="K515" i="1"/>
  <c r="K519" i="1" s="1"/>
  <c r="K564" i="1" l="1"/>
  <c r="K578" i="1" s="1"/>
  <c r="K53" i="8" s="1"/>
  <c r="K797" i="1"/>
  <c r="K803" i="1" s="1"/>
  <c r="K57" i="8" l="1"/>
  <c r="K105" i="1" l="1"/>
  <c r="K102" i="1"/>
  <c r="K101" i="1"/>
  <c r="K59" i="1"/>
  <c r="K63" i="1" s="1"/>
  <c r="K109" i="1" l="1"/>
  <c r="K119" i="1"/>
  <c r="K979" i="1" s="1"/>
  <c r="K46" i="8" l="1"/>
  <c r="K62" i="8" s="1"/>
  <c r="K16" i="55" s="1"/>
  <c r="K17" i="55" s="1"/>
  <c r="K64" i="8" l="1"/>
  <c r="K57" i="4" l="1"/>
  <c r="K60" i="4" l="1"/>
  <c r="K56" i="4"/>
  <c r="K64" i="4" s="1"/>
  <c r="K8" i="4" l="1"/>
  <c r="K13" i="4" s="1"/>
  <c r="K77" i="4" s="1"/>
  <c r="K35" i="11" l="1"/>
  <c r="K42" i="11" s="1"/>
  <c r="K453" i="4"/>
  <c r="K22" i="55" l="1"/>
  <c r="K23" i="55" s="1"/>
  <c r="K60" i="55" s="1"/>
  <c r="K44" i="11"/>
  <c r="H66" i="8" l="1"/>
  <c r="K6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Jeaneyse L. Mosby</author>
  </authors>
  <commentList>
    <comment ref="H16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Add to formula because of rounding</t>
        </r>
      </text>
    </comment>
    <comment ref="I16" authorId="0" shapeId="0" xr:uid="{D8AAF4DF-0E27-4B9D-831D-381F6C0C2F31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Adjusted Formula To Get This Number</t>
        </r>
      </text>
    </comment>
    <comment ref="J1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Adjusted Formula To Get This Number</t>
        </r>
      </text>
    </comment>
    <comment ref="H2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Added to formula because of rounding</t>
        </r>
      </text>
    </comment>
    <comment ref="H29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I29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J29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fomula</t>
        </r>
      </text>
    </comment>
    <comment ref="K29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E32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F32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G32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H32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I32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J32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K32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Jeaneyse L. Mosby</author>
  </authors>
  <commentList>
    <comment ref="E2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Misc. Plus Forfeiture Income Plus Beatification</t>
        </r>
      </text>
    </comment>
    <comment ref="F2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Misc. Plus Forfeiture Income Plus Beatification</t>
        </r>
      </text>
    </comment>
    <comment ref="G2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Misc. Plus Forfeiture Income Plus Beatification</t>
        </r>
      </text>
    </comment>
    <comment ref="I21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Had Lewis Hotel</t>
        </r>
      </text>
    </comment>
    <comment ref="I23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look at 01-000-20701
</t>
        </r>
      </text>
    </comment>
    <comment ref="D31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State Grant - 40136
DETCOG - 40173
USDA - 40193
</t>
        </r>
      </text>
    </comment>
    <comment ref="F38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formula added</t>
        </r>
      </text>
    </comment>
    <comment ref="K43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Do This Amount For the Next 5 Years
</t>
        </r>
      </text>
    </comment>
    <comment ref="E62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62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formula added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Jeaneyse L. Mosby</author>
  </authors>
  <commentList>
    <comment ref="E1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has added formula</t>
        </r>
      </text>
    </comment>
    <comment ref="F1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2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has Formula
</t>
        </r>
      </text>
    </comment>
    <comment ref="E56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 formul;a
</t>
        </r>
      </text>
    </comment>
    <comment ref="E63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87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109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109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119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G119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Formula added
</t>
        </r>
      </text>
    </comment>
    <comment ref="H119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126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152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
</t>
        </r>
      </text>
    </comment>
    <comment ref="F152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169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198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206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
</t>
        </r>
      </text>
    </comment>
    <comment ref="H206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215" authorId="0" shapeId="0" xr:uid="{00000000-0006-0000-0700-000013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215" authorId="0" shapeId="0" xr:uid="{00000000-0006-0000-0700-000014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252" authorId="0" shapeId="0" xr:uid="{00000000-0006-0000-0700-000015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252" authorId="0" shapeId="0" xr:uid="{00000000-0006-0000-0700-000016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
</t>
        </r>
      </text>
    </comment>
    <comment ref="H252" authorId="0" shapeId="0" xr:uid="{00000000-0006-0000-0700-000017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264" authorId="0" shapeId="0" xr:uid="{00000000-0006-0000-0700-000018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264" authorId="0" shapeId="0" xr:uid="{00000000-0006-0000-0700-000019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295" authorId="0" shapeId="0" xr:uid="{00000000-0006-0000-0700-00001A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295" authorId="0" shapeId="0" xr:uid="{00000000-0006-0000-0700-00001B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299" authorId="0" shapeId="0" xr:uid="{00000000-0006-0000-0700-00001C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306" authorId="0" shapeId="0" xr:uid="{00000000-0006-0000-0700-00001D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317" authorId="0" shapeId="0" xr:uid="{00000000-0006-0000-0700-00001E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317" authorId="0" shapeId="0" xr:uid="{00000000-0006-0000-0700-00001F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332" authorId="0" shapeId="0" xr:uid="{00000000-0006-0000-0700-000020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332" authorId="0" shapeId="0" xr:uid="{00000000-0006-0000-0700-00002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G332" authorId="0" shapeId="0" xr:uid="{00000000-0006-0000-0700-000022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Formula added
</t>
        </r>
      </text>
    </comment>
    <comment ref="F341" authorId="0" shapeId="0" xr:uid="{00000000-0006-0000-0700-000023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341" authorId="0" shapeId="0" xr:uid="{00000000-0006-0000-0700-000024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
</t>
        </r>
      </text>
    </comment>
    <comment ref="E382" authorId="0" shapeId="0" xr:uid="{00000000-0006-0000-0700-000025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
</t>
        </r>
      </text>
    </comment>
    <comment ref="E409" authorId="0" shapeId="0" xr:uid="{00000000-0006-0000-0700-000026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416" authorId="0" shapeId="0" xr:uid="{00000000-0006-0000-0700-000027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416" authorId="0" shapeId="0" xr:uid="{00000000-0006-0000-0700-000028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formula added
</t>
        </r>
      </text>
    </comment>
    <comment ref="E432" authorId="0" shapeId="0" xr:uid="{00000000-0006-0000-0700-000029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445" authorId="0" shapeId="0" xr:uid="{00000000-0006-0000-0700-00002A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458" authorId="0" shapeId="0" xr:uid="{00000000-0006-0000-0700-00002B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458" authorId="0" shapeId="0" xr:uid="{00000000-0006-0000-0700-00002C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71" authorId="0" shapeId="0" xr:uid="{00000000-0006-0000-0700-00002D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471" authorId="0" shapeId="0" xr:uid="{00000000-0006-0000-0700-00002E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501" authorId="0" shapeId="0" xr:uid="{00000000-0006-0000-0700-00002F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501" authorId="0" shapeId="0" xr:uid="{00000000-0006-0000-0700-000030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512" authorId="0" shapeId="0" xr:uid="{00000000-0006-0000-0700-00003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512" authorId="0" shapeId="0" xr:uid="{00000000-0006-0000-0700-000032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519" authorId="0" shapeId="0" xr:uid="{00000000-0006-0000-0700-000033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543" authorId="0" shapeId="0" xr:uid="{00000000-0006-0000-0700-000034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564" authorId="0" shapeId="0" xr:uid="{00000000-0006-0000-0700-000035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564" authorId="0" shapeId="0" xr:uid="{00000000-0006-0000-0700-000036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578" authorId="0" shapeId="0" xr:uid="{00000000-0006-0000-0700-000037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K578" authorId="0" shapeId="0" xr:uid="{00000000-0006-0000-0700-000038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something in addition to regular formula</t>
        </r>
      </text>
    </comment>
    <comment ref="F602" authorId="0" shapeId="0" xr:uid="{00000000-0006-0000-0700-000039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651" authorId="0" shapeId="0" xr:uid="{00000000-0006-0000-0700-00003A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
</t>
        </r>
      </text>
    </comment>
    <comment ref="F651" authorId="0" shapeId="0" xr:uid="{00000000-0006-0000-0700-00003B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665" authorId="0" shapeId="0" xr:uid="{00000000-0006-0000-0700-00003C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684" authorId="0" shapeId="0" xr:uid="{00000000-0006-0000-0700-00003D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684" authorId="0" shapeId="0" xr:uid="{00000000-0006-0000-0700-00003E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693" authorId="0" shapeId="0" xr:uid="{00000000-0006-0000-0700-00003F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693" authorId="0" shapeId="0" xr:uid="{00000000-0006-0000-0700-000040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703" authorId="0" shapeId="0" xr:uid="{00000000-0006-0000-0700-00004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710" authorId="0" shapeId="0" xr:uid="{00000000-0006-0000-0700-000042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742" authorId="0" shapeId="0" xr:uid="{00000000-0006-0000-0700-000043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742" authorId="0" shapeId="0" xr:uid="{00000000-0006-0000-0700-000044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748" authorId="0" shapeId="0" xr:uid="{00000000-0006-0000-0700-000045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748" authorId="0" shapeId="0" xr:uid="{00000000-0006-0000-0700-000046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748" authorId="0" shapeId="0" xr:uid="{00000000-0006-0000-0700-000047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797" authorId="0" shapeId="0" xr:uid="{00000000-0006-0000-0700-000048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827" authorId="0" shapeId="0" xr:uid="{00000000-0006-0000-0700-000049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876" authorId="0" shapeId="0" xr:uid="{00000000-0006-0000-0700-00004A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
</t>
        </r>
      </text>
    </comment>
    <comment ref="F876" authorId="0" shapeId="0" xr:uid="{00000000-0006-0000-0700-00004B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909" authorId="0" shapeId="0" xr:uid="{00000000-0006-0000-0700-00004C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909" authorId="0" shapeId="0" xr:uid="{00000000-0006-0000-0700-00004D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918" authorId="0" shapeId="0" xr:uid="{00000000-0006-0000-0700-00004E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918" authorId="0" shapeId="0" xr:uid="{00000000-0006-0000-0700-00004F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934" authorId="0" shapeId="0" xr:uid="{00000000-0006-0000-0700-000050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
</t>
        </r>
      </text>
    </comment>
    <comment ref="F934" authorId="0" shapeId="0" xr:uid="{00000000-0006-0000-0700-00005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948" authorId="0" shapeId="0" xr:uid="{00000000-0006-0000-0700-000052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948" authorId="0" shapeId="0" xr:uid="{00000000-0006-0000-0700-000053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G948" authorId="0" shapeId="0" xr:uid="{00000000-0006-0000-0700-000054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948" authorId="0" shapeId="0" xr:uid="{00000000-0006-0000-0700-000055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I948" authorId="0" shapeId="0" xr:uid="{00000000-0006-0000-0700-000056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J948" authorId="0" shapeId="0" xr:uid="{00000000-0006-0000-0700-000057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K948" authorId="0" shapeId="0" xr:uid="{00000000-0006-0000-0700-000058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967" authorId="0" shapeId="0" xr:uid="{00000000-0006-0000-0700-000059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967" authorId="0" shapeId="0" xr:uid="{00000000-0006-0000-0700-00005A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976" authorId="0" shapeId="0" xr:uid="{00000000-0006-0000-0700-00005B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976" authorId="0" shapeId="0" xr:uid="{00000000-0006-0000-0700-00005C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979" authorId="0" shapeId="0" xr:uid="{00000000-0006-0000-0700-00005D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979" authorId="0" shapeId="0" xr:uid="{00000000-0006-0000-0700-00005E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G979" authorId="0" shapeId="0" xr:uid="{00000000-0006-0000-0700-00005F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979" authorId="0" shapeId="0" xr:uid="{00000000-0006-0000-0700-000060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I979" authorId="0" shapeId="0" xr:uid="{00000000-0006-0000-0700-00006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J979" authorId="0" shapeId="0" xr:uid="{00000000-0006-0000-0700-000062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K979" authorId="0" shapeId="0" xr:uid="{00000000-0006-0000-0700-000063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Jeaneyse L. Mosby</author>
  </authors>
  <commentList>
    <comment ref="F27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G27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formula added</t>
        </r>
      </text>
    </comment>
    <comment ref="K3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Do This Amount For the Next 5 Years
</t>
        </r>
      </text>
    </comment>
    <comment ref="D34" authorId="0" shapeId="0" xr:uid="{00000000-0006-0000-0900-000004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Pick up any entries in 530</t>
        </r>
      </text>
    </comment>
    <comment ref="E42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Formula added</t>
        </r>
      </text>
    </comment>
    <comment ref="H42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Jeaneyse L. Mosby</author>
  </authors>
  <commentList>
    <comment ref="E42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F42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G42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42" authorId="0" shapeId="0" xr:uid="{00000000-0006-0000-0C00-000004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I42" authorId="0" shapeId="0" xr:uid="{00000000-0006-0000-0C00-000005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J42" authorId="0" shapeId="0" xr:uid="{00000000-0006-0000-0C00-000006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K42" authorId="0" shapeId="0" xr:uid="{00000000-0006-0000-0C00-000007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64" authorId="0" shapeId="0" xr:uid="{00000000-0006-0000-0C00-000008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77" authorId="0" shapeId="0" xr:uid="{00000000-0006-0000-0C00-000009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formula added</t>
        </r>
      </text>
    </comment>
    <comment ref="F77" authorId="0" shapeId="0" xr:uid="{00000000-0006-0000-0C00-00000A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G77" authorId="0" shapeId="0" xr:uid="{00000000-0006-0000-0C00-00000B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77" authorId="0" shapeId="0" xr:uid="{00000000-0006-0000-0C00-00000C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95" authorId="0" shapeId="0" xr:uid="{00000000-0006-0000-0C00-00000D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112" authorId="0" shapeId="0" xr:uid="{00000000-0006-0000-0C00-00000E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137" authorId="0" shapeId="0" xr:uid="{00000000-0006-0000-0C00-00000F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E153" authorId="0" shapeId="0" xr:uid="{00000000-0006-0000-0C00-000010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153" authorId="0" shapeId="0" xr:uid="{00000000-0006-0000-0C00-00001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formula
</t>
        </r>
      </text>
    </comment>
    <comment ref="E185" authorId="0" shapeId="0" xr:uid="{00000000-0006-0000-0C00-000012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H212" authorId="0" shapeId="0" xr:uid="{00000000-0006-0000-0C00-000013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formula added</t>
        </r>
      </text>
    </comment>
    <comment ref="E226" authorId="0" shapeId="0" xr:uid="{00000000-0006-0000-0C00-000014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K226" authorId="0" shapeId="0" xr:uid="{00000000-0006-0000-0C00-000015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Addition to regular formula</t>
        </r>
      </text>
    </comment>
    <comment ref="H283" authorId="0" shapeId="0" xr:uid="{00000000-0006-0000-0C00-000016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formual added</t>
        </r>
      </text>
    </comment>
    <comment ref="E303" authorId="0" shapeId="0" xr:uid="{00000000-0006-0000-0C00-000017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</t>
        </r>
      </text>
    </comment>
    <comment ref="K303" authorId="0" shapeId="0" xr:uid="{00000000-0006-0000-0C00-000018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Additon to Regular Formula</t>
        </r>
      </text>
    </comment>
    <comment ref="H381" authorId="0" shapeId="0" xr:uid="{00000000-0006-0000-0C00-000019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added formula
</t>
        </r>
      </text>
    </comment>
    <comment ref="K452" authorId="0" shapeId="0" xr:uid="{00000000-0006-0000-0C00-00001A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Addition to regular formula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Jeaneyse L. Mosby</author>
  </authors>
  <commentList>
    <comment ref="H8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I8" authorId="0" shapeId="0" xr:uid="{00000000-0006-0000-0E00-000002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J8" authorId="0" shapeId="0" xr:uid="{00000000-0006-0000-0E00-000003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fomula</t>
        </r>
      </text>
    </comment>
    <comment ref="K8" authorId="0" shapeId="0" xr:uid="{00000000-0006-0000-0E00-000004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E11" authorId="0" shapeId="0" xr:uid="{00000000-0006-0000-0E00-000005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F11" authorId="0" shapeId="0" xr:uid="{00000000-0006-0000-0E00-000006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G11" authorId="0" shapeId="0" xr:uid="{00000000-0006-0000-0E00-000007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H11" authorId="0" shapeId="0" xr:uid="{00000000-0006-0000-0E00-000008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I11" authorId="0" shapeId="0" xr:uid="{E1AF2615-C480-4119-BFE0-F5D7306E7881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J11" authorId="0" shapeId="0" xr:uid="{00000000-0006-0000-0E00-00000A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K11" authorId="0" shapeId="0" xr:uid="{00000000-0006-0000-0E00-00000B000000}">
      <text>
        <r>
          <rPr>
            <b/>
            <sz val="8"/>
            <color indexed="81"/>
            <rFont val="Tahoma"/>
            <family val="2"/>
          </rPr>
          <t>Jeaneyse L. Mosby:</t>
        </r>
        <r>
          <rPr>
            <sz val="8"/>
            <color indexed="81"/>
            <rFont val="Tahoma"/>
            <family val="2"/>
          </rPr>
          <t xml:space="preserve">
Formula</t>
        </r>
      </text>
    </comment>
    <comment ref="K15" authorId="0" shapeId="0" xr:uid="{00000000-0006-0000-0E00-00000C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Add Service Charge 350.00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Jeaneyse L. Mosby</author>
  </authors>
  <commentList>
    <comment ref="J24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Jeaneyse L. Mosby:</t>
        </r>
        <r>
          <rPr>
            <sz val="9"/>
            <color indexed="81"/>
            <rFont val="Tahoma"/>
            <family val="2"/>
          </rPr>
          <t xml:space="preserve">
Has Something added to Formula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P:\FINANCIALS 2013\Budget XLence\All Accounts 2012.xls" keepAlive="1" name="All Accounts 2012" type="5" refreshedVersion="0" new="1" background="1">
    <dbPr connection="Provider=Microsoft.ACE.OLEDB.12.0;Password=&quot;&quot;;User ID=Admin;Data Source=P:\FINANCIALS 2013\Budget XLence\All Accounts 2012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'2012$'" commandType="3"/>
  </connection>
  <connection id="2" xr16:uid="{00000000-0015-0000-FFFF-FFFF01000000}" sourceFile="P:\FINANCIALS 2014\Budget\payroll information.xlsx" keepAlive="1" name="payroll information" type="5" refreshedVersion="0" new="1" background="1">
    <dbPr connection="Provider=Microsoft.ACE.OLEDB.12.0;Password=&quot;&quot;;User ID=Admin;Data Source=P:\FINANCIALS 2014\Budget\payroll information.xlsx;Mode=Share Deny Write;Extended Properties=&quot;HDR=YES;&quot;;Jet OLEDB:System database=&quot;&quot;;Jet OLEDB:Registry Path=&quot;&quot;;Jet OLEDB:Database Password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heet1$" commandType="3"/>
  </connection>
</connections>
</file>

<file path=xl/sharedStrings.xml><?xml version="1.0" encoding="utf-8"?>
<sst xmlns="http://schemas.openxmlformats.org/spreadsheetml/2006/main" count="1880" uniqueCount="476">
  <si>
    <t>Salary - Supervision</t>
  </si>
  <si>
    <t>Salary - Extra Help</t>
  </si>
  <si>
    <t>- Mayor &amp; Council Fees</t>
  </si>
  <si>
    <t>- Office Supplies</t>
  </si>
  <si>
    <t>Fuel</t>
  </si>
  <si>
    <t>- Other Supplies</t>
  </si>
  <si>
    <t>- Insurance &amp; Bonds</t>
  </si>
  <si>
    <t>- Court Costs (Attorney)</t>
  </si>
  <si>
    <t>- Traveling Expenses</t>
  </si>
  <si>
    <t>- Publications</t>
  </si>
  <si>
    <t>- Engineering &amp; Related Consultants</t>
  </si>
  <si>
    <t>- Associations</t>
  </si>
  <si>
    <t>- Postage</t>
  </si>
  <si>
    <t>- Training</t>
  </si>
  <si>
    <t>- Promotions &amp; Advertising</t>
  </si>
  <si>
    <t>- Miscellaneous</t>
  </si>
  <si>
    <t>- Buildings &amp; Grounds</t>
  </si>
  <si>
    <t>- Other</t>
  </si>
  <si>
    <t>- Furniture &amp; Fixtures</t>
  </si>
  <si>
    <t>Contributions &amp; Gratuities</t>
  </si>
  <si>
    <t>Judgements, Damages, Claims</t>
  </si>
  <si>
    <t>Social Security Taxes</t>
  </si>
  <si>
    <t>Auditing</t>
  </si>
  <si>
    <t>- Occupancy Tax</t>
  </si>
  <si>
    <t>Miscellaneous</t>
  </si>
  <si>
    <t>Workers Compensation</t>
  </si>
  <si>
    <t>Unemployment</t>
  </si>
  <si>
    <t>- Land Purchased</t>
  </si>
  <si>
    <t>- Land Improvements</t>
  </si>
  <si>
    <t>- Buildings</t>
  </si>
  <si>
    <t>- Salary - Supervision - Admin.</t>
  </si>
  <si>
    <t>- Salary - Skilled Labor - Admin.</t>
  </si>
  <si>
    <t>- Labor Operations</t>
  </si>
  <si>
    <t>- Salary - Extra Help - Admin.</t>
  </si>
  <si>
    <t>- Fuel</t>
  </si>
  <si>
    <t>Motor Vehicle Supplies</t>
  </si>
  <si>
    <t>- Communication</t>
  </si>
  <si>
    <t>- Utilities</t>
  </si>
  <si>
    <t>- Intergovernmental Contracts</t>
  </si>
  <si>
    <t>- Equipment Rental</t>
  </si>
  <si>
    <t>- Tax Appraisal District</t>
  </si>
  <si>
    <t>- Sanitary Sewers</t>
  </si>
  <si>
    <t>Other</t>
  </si>
  <si>
    <t>- Machinery, Tools &amp; Equipment</t>
  </si>
  <si>
    <t>- Motor Vehicle</t>
  </si>
  <si>
    <t>- Contributions &amp; Gratuities</t>
  </si>
  <si>
    <t>- Social Security Taxes</t>
  </si>
  <si>
    <t>- TMRS &amp; Pension</t>
  </si>
  <si>
    <t>- Auditing</t>
  </si>
  <si>
    <t>- Insurance - Employees</t>
  </si>
  <si>
    <t>- Workers Compensation</t>
  </si>
  <si>
    <t>- Unemployment</t>
  </si>
  <si>
    <t>Vacation Leave</t>
  </si>
  <si>
    <t>Sick Leave</t>
  </si>
  <si>
    <t>- Machinery, Tools &amp; Implements</t>
  </si>
  <si>
    <t>- Salary - Supervision - Streets</t>
  </si>
  <si>
    <t>- Salary - Skilled Labor</t>
  </si>
  <si>
    <t>- Labor Operations - Streets</t>
  </si>
  <si>
    <t>- Salary - Extra Help</t>
  </si>
  <si>
    <t>- Wearing Apparel</t>
  </si>
  <si>
    <t>- Motor Vehicle Supplies</t>
  </si>
  <si>
    <t>- Minor Apparatus &amp; Tools</t>
  </si>
  <si>
    <t>- Laundry &amp; Cleaning</t>
  </si>
  <si>
    <t>- Chemical, Medical, Surgical</t>
  </si>
  <si>
    <t>- Mechanical</t>
  </si>
  <si>
    <t>- Freight &amp; Express</t>
  </si>
  <si>
    <t>- Bridges &amp; Culverts</t>
  </si>
  <si>
    <t>- Sidewalks, Curbs, Gutters</t>
  </si>
  <si>
    <t>- Storm Sewers</t>
  </si>
  <si>
    <t>- Street &amp; Alley Repairs</t>
  </si>
  <si>
    <t>- Instruments &amp; Apparatus</t>
  </si>
  <si>
    <t>- Signals &amp; Markers</t>
  </si>
  <si>
    <t>- Sweeper</t>
  </si>
  <si>
    <t>Audit</t>
  </si>
  <si>
    <t>- Sidewalks, Curbs &amp; Gutters</t>
  </si>
  <si>
    <t>- Street &amp; Alleys</t>
  </si>
  <si>
    <t>- Other Vehicle</t>
  </si>
  <si>
    <t>- Communication System</t>
  </si>
  <si>
    <t>- Salary - Supervision - Sanitation</t>
  </si>
  <si>
    <t>- Salary - Skilled Labor - Sanitation</t>
  </si>
  <si>
    <t>- Labor Operations - Sanitation</t>
  </si>
  <si>
    <t>- Salary - Extra Help - Sanitation</t>
  </si>
  <si>
    <t>- Volunteer Firemen</t>
  </si>
  <si>
    <t>- Fuel Supplies</t>
  </si>
  <si>
    <t>- Permits &amp; Fees</t>
  </si>
  <si>
    <t>Signals &amp; Markers</t>
  </si>
  <si>
    <t>- Motor Vehicles</t>
  </si>
  <si>
    <t>- Other Vehicles</t>
  </si>
  <si>
    <t>- Salary - Supervision</t>
  </si>
  <si>
    <t>- Labor Operations - Fire</t>
  </si>
  <si>
    <t>- Salary - Extra Help - Fire</t>
  </si>
  <si>
    <t>Car Allowance</t>
  </si>
  <si>
    <t>- Fire Hose</t>
  </si>
  <si>
    <t>- Salary - Supervision - Police</t>
  </si>
  <si>
    <t>- Salary - Skilled Labor - Police</t>
  </si>
  <si>
    <t>- Labor Operations - Police</t>
  </si>
  <si>
    <t>Volunteer Firemen</t>
  </si>
  <si>
    <t>Promotions &amp; Advertising</t>
  </si>
  <si>
    <t>- Books</t>
  </si>
  <si>
    <t>- Salary - Supervision - Court</t>
  </si>
  <si>
    <t>- Salary - Skilled Labor - Court</t>
  </si>
  <si>
    <t>- Labor Operations - Court</t>
  </si>
  <si>
    <t>- Salary - Extra Help - Court</t>
  </si>
  <si>
    <t>Machinery, Tools &amp; Equipment</t>
  </si>
  <si>
    <t>- Salary - Supervision - Municipal Bldg.</t>
  </si>
  <si>
    <t>- Salary - Skilled Labor - Municipal Bldg.</t>
  </si>
  <si>
    <t>- Labor Operations - Mun. Building</t>
  </si>
  <si>
    <t>- Salary - Extra Help - Municipal Bldg.</t>
  </si>
  <si>
    <t>- Salary - Supervision - Library</t>
  </si>
  <si>
    <t>- Salary - Skilled Labor - Library</t>
  </si>
  <si>
    <t>- Labor Operations - Library</t>
  </si>
  <si>
    <t>- Salary - Extra Help - Library</t>
  </si>
  <si>
    <t>Publications</t>
  </si>
  <si>
    <t>Lease - Books, Etc.</t>
  </si>
  <si>
    <t>Postage</t>
  </si>
  <si>
    <t>- Building Lease</t>
  </si>
  <si>
    <t>- Lease - Books, Etc.</t>
  </si>
  <si>
    <t>- Computers</t>
  </si>
  <si>
    <t>Computer</t>
  </si>
  <si>
    <t>Note Principal -- Log Cabin</t>
  </si>
  <si>
    <t>Note Interest -- Log Cabin</t>
  </si>
  <si>
    <t>- Salary - Supervision - Multi-Purpose Complex</t>
  </si>
  <si>
    <t>- Salary - Skilled Labor - Multi-Purpose Complex</t>
  </si>
  <si>
    <t>- Labor Operations - Multi-Purpoes Complex</t>
  </si>
  <si>
    <t>- Salary - Extra Help - Multi-Purpose Complex</t>
  </si>
  <si>
    <t>Furniture &amp; Fixtures</t>
  </si>
  <si>
    <t>- Other  Vehicles</t>
  </si>
  <si>
    <t>- Salary - Supervision - Mission &amp; RV Park</t>
  </si>
  <si>
    <t>- Salary - Skilled Labor - M.D &amp; RV Park</t>
  </si>
  <si>
    <t>- Labor Operations - M.D. &amp; RV Park</t>
  </si>
  <si>
    <t>- Salary - Extra Help -  Mission Delores &amp; RV Park</t>
  </si>
  <si>
    <t>El Camino Information Center (Sales)</t>
  </si>
  <si>
    <t>El Camino Information Center</t>
  </si>
  <si>
    <t>Salary - Skilled Labor</t>
  </si>
  <si>
    <t>Labor Operations</t>
  </si>
  <si>
    <t>Office Supplies</t>
  </si>
  <si>
    <t>Wearing Apparel</t>
  </si>
  <si>
    <t>Laundry &amp; Cleaning</t>
  </si>
  <si>
    <t>Other Supplies</t>
  </si>
  <si>
    <t>Communication</t>
  </si>
  <si>
    <t>Insurance &amp; Bonds</t>
  </si>
  <si>
    <t>Traveling Expenses</t>
  </si>
  <si>
    <t>Utilities</t>
  </si>
  <si>
    <t>Associations</t>
  </si>
  <si>
    <t>Equipment Rental</t>
  </si>
  <si>
    <t>Buildings &amp; Grounds</t>
  </si>
  <si>
    <t>Refunds</t>
  </si>
  <si>
    <t>TMRS &amp; Pension</t>
  </si>
  <si>
    <t>Insurance - Employees</t>
  </si>
  <si>
    <t>Buildings</t>
  </si>
  <si>
    <t>CURRENT
BUDGET</t>
  </si>
  <si>
    <t>Y-T-D
ACTUAL</t>
  </si>
  <si>
    <t>PROJECTED
YEAR END</t>
  </si>
  <si>
    <t>PROPOSED
BUDGET</t>
  </si>
  <si>
    <t>ACCOUNT
NUMBER</t>
  </si>
  <si>
    <t>ACCOUNT NAME</t>
  </si>
  <si>
    <t>El Camino Information Center (State Reimb.)</t>
  </si>
  <si>
    <t>CITY COUNCIL</t>
  </si>
  <si>
    <t>Total Salaries and Wages</t>
  </si>
  <si>
    <t>Total Supplies</t>
  </si>
  <si>
    <t>CONTRACTUAL</t>
  </si>
  <si>
    <t>SUPPLIES</t>
  </si>
  <si>
    <t>SALARIES and WAGES</t>
  </si>
  <si>
    <t>Total Contractual</t>
  </si>
  <si>
    <t>MAINTENANCE - BUILDING STRUCTURES, ETC.</t>
  </si>
  <si>
    <t>MAINTENANCE - EQUIPMENT</t>
  </si>
  <si>
    <t>Total Maintenance - Building Structures, Etc.</t>
  </si>
  <si>
    <t>Total Maintenance - Equipment</t>
  </si>
  <si>
    <t>SUNDRY CHARGES</t>
  </si>
  <si>
    <t>Total Sundry Charges</t>
  </si>
  <si>
    <t>CAPITAL OUTLAY</t>
  </si>
  <si>
    <t>Total Capital Outlay</t>
  </si>
  <si>
    <t xml:space="preserve">TOTAL CITY COUNCIL </t>
  </si>
  <si>
    <t>PROJECTED BUDGET WORKSHEET</t>
  </si>
  <si>
    <t>ADMINISTRATIVE DEPARTMENT</t>
  </si>
  <si>
    <t xml:space="preserve"> Total Maintenance - Equipment</t>
  </si>
  <si>
    <t>TOTAL ADMINISTRATIVE DEPARTMENT</t>
  </si>
  <si>
    <t>STREET DEPARTMENT</t>
  </si>
  <si>
    <t>TOTAL STREET DEPARTMENT</t>
  </si>
  <si>
    <t>SANITATION DEPARTMENT</t>
  </si>
  <si>
    <t>TOTAL SANITATION DEPARTMENT</t>
  </si>
  <si>
    <t>FIRE DEPARTMENT</t>
  </si>
  <si>
    <t>TOTAL FIRE DEPARTMENT</t>
  </si>
  <si>
    <t>POLICE DEPARTMENT</t>
  </si>
  <si>
    <t>TOTAL POLICE DEPARTMENT</t>
  </si>
  <si>
    <t>CORPORATION COURT</t>
  </si>
  <si>
    <t>TOTAL CORPORATION COURT</t>
  </si>
  <si>
    <t>MUNICIPAL BUILDING DEPARTMENT</t>
  </si>
  <si>
    <t>Total Municipal Building Department</t>
  </si>
  <si>
    <t>LIBRARY DEPARTMENT</t>
  </si>
  <si>
    <t xml:space="preserve"> CONTRACTUAL</t>
  </si>
  <si>
    <t>TOTAL LIBRARY DEPARTMENT</t>
  </si>
  <si>
    <t>Total Maintenance -Building Structures, Etc</t>
  </si>
  <si>
    <t>TOTAL MULTI-PURPOSE COMPLEX</t>
  </si>
  <si>
    <t>TOTAL MISSION DELORES and R.V. PARK</t>
  </si>
  <si>
    <t xml:space="preserve"> EL CAMINO TOURIST INFORMATION CENTER</t>
  </si>
  <si>
    <t xml:space="preserve">TOTALS OF ALL DEPARTMENTS (01) </t>
  </si>
  <si>
    <t>TOTAL EL CAMINO TOURIST INFORMATION CENTER</t>
  </si>
  <si>
    <t>Hurricane Rita Supplies</t>
  </si>
  <si>
    <t>- Filter Beds &amp; Valves</t>
  </si>
  <si>
    <t>- Plants, Tower, Wells, Reservour</t>
  </si>
  <si>
    <t>- Service Lines</t>
  </si>
  <si>
    <t>- Filtration Plants</t>
  </si>
  <si>
    <t>- Standpipes &amp; Reservoirs</t>
  </si>
  <si>
    <t>- Wells &amp; Pumps</t>
  </si>
  <si>
    <t>Engineering &amp; Related Consultants</t>
  </si>
  <si>
    <t>- Mains - Water</t>
  </si>
  <si>
    <t>- Meter &amp; Meter Boxes</t>
  </si>
  <si>
    <t>- Hydrants &amp; Valves</t>
  </si>
  <si>
    <t>Trucks - Water Department</t>
  </si>
  <si>
    <t>- Manholes, Lampholes, &amp; Misc.</t>
  </si>
  <si>
    <t>- Power Purchased for Resale</t>
  </si>
  <si>
    <t>Transferred From Power Purchased to Gen. Power Pur</t>
  </si>
  <si>
    <t>Transferred to Gen Power Pur. From Power Purchased</t>
  </si>
  <si>
    <t>- Transformers</t>
  </si>
  <si>
    <t>SECOStimulus Grant Expenses</t>
  </si>
  <si>
    <t xml:space="preserve">TOTAL ADMINISTRATIVE DEPARTMENT </t>
  </si>
  <si>
    <t>WATER DISTRIBUTION</t>
  </si>
  <si>
    <t>TOTAL WATER PRODUCTION and TREATMENT</t>
  </si>
  <si>
    <t>WATER PRODUCTION and TREATMENT</t>
  </si>
  <si>
    <t>TOTAL WATER DISTRIBUTION</t>
  </si>
  <si>
    <t>SEWER COLLECTIONS</t>
  </si>
  <si>
    <t>TOTAL SEWER COLLECTIONS</t>
  </si>
  <si>
    <t>SEWER TREATMENT</t>
  </si>
  <si>
    <t>TOTAL SEWER TREATMENT</t>
  </si>
  <si>
    <t>ELECTRICAL DEPARTMENT</t>
  </si>
  <si>
    <t>TOTAL ELECTRICAL DEPARTMENT</t>
  </si>
  <si>
    <t xml:space="preserve">TOTALS OF ALL DEPARTMENTS (02) </t>
  </si>
  <si>
    <t>SYSTEM FUND (02)</t>
  </si>
  <si>
    <t>GENERAL FUND (01)</t>
  </si>
  <si>
    <t>FUND</t>
  </si>
  <si>
    <t>GENERAL (01)</t>
  </si>
  <si>
    <t>SYSTEM (02)</t>
  </si>
  <si>
    <t>GRAND TOTALS - ALL SYSTEM FUND DEPARTMENTS</t>
  </si>
  <si>
    <t>Garbage Collections</t>
  </si>
  <si>
    <t>Solid Waste Transfer Station</t>
  </si>
  <si>
    <t>Use Tax</t>
  </si>
  <si>
    <t>Permits</t>
  </si>
  <si>
    <t>Municipal Court Fines</t>
  </si>
  <si>
    <t>Miscellaneous Revenue</t>
  </si>
  <si>
    <t>City Sales Taxes</t>
  </si>
  <si>
    <t>Hotel / Motel Occupancy Tax</t>
  </si>
  <si>
    <t>Library Miscellaneous Revenue</t>
  </si>
  <si>
    <t>Mission Delores &amp; R. V. Park</t>
  </si>
  <si>
    <t>Interest Income</t>
  </si>
  <si>
    <t>Transfer From Other Funds</t>
  </si>
  <si>
    <t>El Camino Tourist Information Center</t>
  </si>
  <si>
    <t>Log Cabin Tourism Center Rental Revenue</t>
  </si>
  <si>
    <t>Sr. Citizens Complex Rental Revenue</t>
  </si>
  <si>
    <t>REVENUE SUMMARY</t>
  </si>
  <si>
    <t>GRAND TOTALS - ALL GENERAL FUND REVENUES</t>
  </si>
  <si>
    <t>GENERAL FUND REVENUE and EXPENDITURE SUMMARY</t>
  </si>
  <si>
    <t>EXPENDITURE SUMMARY</t>
  </si>
  <si>
    <t>GRAND TOTALS - ALL GENERAL FUND EXPENDITURES</t>
  </si>
  <si>
    <t>GRAND TOTALS - ALL SYSTEM FUND REVENUES</t>
  </si>
  <si>
    <t>REVENUE OVER (UNDER) EXPENDITURES</t>
  </si>
  <si>
    <t>Water Revenue</t>
  </si>
  <si>
    <t>Electric Revenue</t>
  </si>
  <si>
    <t>Sewer Collection Fee Revenue</t>
  </si>
  <si>
    <t>Penalties Revenue</t>
  </si>
  <si>
    <t>Plant Sales Revenue</t>
  </si>
  <si>
    <t>Tapping Fees Revenue</t>
  </si>
  <si>
    <t>Permit Revenue</t>
  </si>
  <si>
    <t>Transfer From Bond / Savings</t>
  </si>
  <si>
    <t>Miscellaneous - Not Billed Revenue</t>
  </si>
  <si>
    <t>BUDGET SUMMARY</t>
  </si>
  <si>
    <t>General Fund Revenues</t>
  </si>
  <si>
    <t>System Fund Revenues</t>
  </si>
  <si>
    <t>General Fund Expenditures</t>
  </si>
  <si>
    <t>System Fund Expenditures</t>
  </si>
  <si>
    <t>Y - T - D</t>
  </si>
  <si>
    <t>PROJECTED</t>
  </si>
  <si>
    <t>Y-T-D</t>
  </si>
  <si>
    <t>Poles</t>
  </si>
  <si>
    <t>CAPITAL PROJECT FUND</t>
  </si>
  <si>
    <t>See what is  no link</t>
  </si>
  <si>
    <t>Car Note</t>
  </si>
  <si>
    <t>SYSTEM FUND REVENUE and EXPENDITURE SUMMARY</t>
  </si>
  <si>
    <t>Garbage Truck Note</t>
  </si>
  <si>
    <t>TOTAL MAIN STREET PROJECT DEPARTMENT</t>
  </si>
  <si>
    <t>MAIN STREET PROJECT DEPARTMENT</t>
  </si>
  <si>
    <t>Main Street Project Department</t>
  </si>
  <si>
    <t>FUND BALANCE</t>
  </si>
  <si>
    <t>Capital Project Fund Revenues</t>
  </si>
  <si>
    <t>2010 CO</t>
  </si>
  <si>
    <t>Ike 2</t>
  </si>
  <si>
    <t>Capital Project Fund Expenses</t>
  </si>
  <si>
    <t>I &amp; S FUND BALANCE</t>
  </si>
  <si>
    <t>I &amp; S FUND</t>
  </si>
  <si>
    <t>Revenue From General Fund</t>
  </si>
  <si>
    <t>Debt Service Payments</t>
  </si>
  <si>
    <t>AVAILABLE I &amp; S REVENUE</t>
  </si>
  <si>
    <t>CAPITAL PROJECT FUND BALANCE</t>
  </si>
  <si>
    <t>CITY OF SAN AUGUSTINE
San Augustine County, Texas</t>
  </si>
  <si>
    <t>Certificate of Obligation 2010 TWB -- $1,050,000</t>
  </si>
  <si>
    <t>Debt Service Schedule</t>
  </si>
  <si>
    <t>FY Ending</t>
  </si>
  <si>
    <t>Principal Due</t>
  </si>
  <si>
    <t>Interest</t>
  </si>
  <si>
    <t>Interest Due</t>
  </si>
  <si>
    <t>Total</t>
  </si>
  <si>
    <t>Rate</t>
  </si>
  <si>
    <t>Combination Tax and Revenue Certificates of Obligation, Series 2011 -- $500,000</t>
  </si>
  <si>
    <t>General Obligation Refunding Bonds, Series 2011 -- $600,000</t>
  </si>
  <si>
    <t>Series
2010 TWB</t>
  </si>
  <si>
    <t>Series
2011 CO</t>
  </si>
  <si>
    <t>Series
2011 Refunding</t>
  </si>
  <si>
    <t>Combined
Totals</t>
  </si>
  <si>
    <t>Combined Series</t>
  </si>
  <si>
    <t>Combined
Debt Balance</t>
  </si>
  <si>
    <t>Administrative Department (531)</t>
  </si>
  <si>
    <t>Water Production and Treatment (532)</t>
  </si>
  <si>
    <t>Water Distribution Department (534)</t>
  </si>
  <si>
    <t>Sewer Collections Department (535)</t>
  </si>
  <si>
    <t>Sewer Treatment Department (536)</t>
  </si>
  <si>
    <t>Electrical Department (540)</t>
  </si>
  <si>
    <t>General Ledger Entries (500)</t>
  </si>
  <si>
    <t>City Council (501)</t>
  </si>
  <si>
    <t>Administrative Department (502)</t>
  </si>
  <si>
    <t>Stree Department (503)</t>
  </si>
  <si>
    <t>Sanitation Department (504)</t>
  </si>
  <si>
    <t>Fire Department (505)</t>
  </si>
  <si>
    <t>Police Department (506)</t>
  </si>
  <si>
    <t>Corporation Court Department (507)</t>
  </si>
  <si>
    <t>Municipal Building Department (508)</t>
  </si>
  <si>
    <t>Library Department (509)</t>
  </si>
  <si>
    <t>El Camino Tourist Information Center (512)</t>
  </si>
  <si>
    <t>Main Street Project Department (514)</t>
  </si>
  <si>
    <t>ENTER THIS IN MANUALLY</t>
  </si>
  <si>
    <t>ENTER IN MANUALLY</t>
  </si>
  <si>
    <t>Transfer to I &amp; S Fund for Debt Service</t>
  </si>
  <si>
    <t>Payment in Lieu of Taxes from System Fund</t>
  </si>
  <si>
    <t>Penalties</t>
  </si>
  <si>
    <t>Don't Show on Actual Budget For My Records Only</t>
  </si>
  <si>
    <t>2011 CO</t>
  </si>
  <si>
    <t>Don't Print Out My Records Only</t>
  </si>
  <si>
    <t>GENERAL FUND</t>
  </si>
  <si>
    <t>INTEREST
and
SINKING
FUND</t>
  </si>
  <si>
    <t>CAPITAL PROJECTS 
FUND</t>
  </si>
  <si>
    <t>SYSTEM
FUND</t>
  </si>
  <si>
    <t>Payment In Lieu of Taxes to General Fund (530)</t>
  </si>
  <si>
    <t>TOTAL ALL FUNDS BEGINNING BALANCE</t>
  </si>
  <si>
    <t>June 30</t>
  </si>
  <si>
    <t>TOTAL ALL FUNDS ENDING BALANCE</t>
  </si>
  <si>
    <t>JULY 1</t>
  </si>
  <si>
    <t>YTD through Projected has some fornumals</t>
  </si>
  <si>
    <t>formula</t>
  </si>
  <si>
    <t>Other Financing Sources</t>
  </si>
  <si>
    <t>Need to put some here for fill ins</t>
  </si>
  <si>
    <t>Due To System Fund</t>
  </si>
  <si>
    <t>Transfer From Debt Services</t>
  </si>
  <si>
    <t>Excess of Revenues Transferred to Gen. Fund</t>
  </si>
  <si>
    <t>Metered Changed Out</t>
  </si>
  <si>
    <t>Other Grants (CDBG)</t>
  </si>
  <si>
    <t>Line of Credit</t>
  </si>
  <si>
    <t>Repayment of Line of Credit</t>
  </si>
  <si>
    <t>Transfer from System Fund - GRANT (EDA)</t>
  </si>
  <si>
    <t>GENERAL FUND FUND BALANCE, JULY 1</t>
  </si>
  <si>
    <t>SYSTEM FUND</t>
  </si>
  <si>
    <t>GENERAL  FUND FUND BALANCE</t>
  </si>
  <si>
    <t>SYSTEM FUND FUND BALANCE</t>
  </si>
  <si>
    <t>SYSTEM FUND FUND BALANCE, JULY 1</t>
  </si>
  <si>
    <t>COMBINED GF/SF FUNDS BALANCE, JULY 1</t>
  </si>
  <si>
    <t>EDA</t>
  </si>
  <si>
    <t>Proceeds From Note Payable</t>
  </si>
  <si>
    <t>Miscellaneous Other Expenses</t>
  </si>
  <si>
    <t>Transfer From General Fund - Grant Revenue</t>
  </si>
  <si>
    <t>Pension is for Retired Firemen and TMRS would be for any FULL TIME EMPLOYEES</t>
  </si>
  <si>
    <t>Police Department Assest Forfeiture</t>
  </si>
  <si>
    <t>Library Memorial Account</t>
  </si>
  <si>
    <t>Library Special Account</t>
  </si>
  <si>
    <t>Training</t>
  </si>
  <si>
    <t>Dog Catcher</t>
  </si>
  <si>
    <t>Mowing Contract</t>
  </si>
  <si>
    <t>Multi-Purpose Complex Sr. Bldg (510)</t>
  </si>
  <si>
    <t>Multi-Purpose Complex Tourism Cnt. (515)</t>
  </si>
  <si>
    <t>Mission Delores (511)</t>
  </si>
  <si>
    <t>R.V. Park (516)</t>
  </si>
  <si>
    <t>TOTAL MULTI-PURPOSE COMPLEX - Tourism</t>
  </si>
  <si>
    <t>R.V. PARK</t>
  </si>
  <si>
    <t>TOTAL R.V. PARK</t>
  </si>
  <si>
    <t>MULTI-PURPOSE COMPLEX (TOURISM CENTER)</t>
  </si>
  <si>
    <t>MULTI-PURPOSE COMPLEX (SR. CITIZEN CENTER)</t>
  </si>
  <si>
    <t>MISSION DELORES</t>
  </si>
  <si>
    <t>FY 2017 Change to 2,250,000</t>
  </si>
  <si>
    <t>ADD REPORTS</t>
  </si>
  <si>
    <t xml:space="preserve"> -Mowing Contract</t>
  </si>
  <si>
    <t>NOTE:  FY Rev is for the 2nd, 3rd, 4th of one Calendar Year and 1st of next Calendar Year Collected by the Facilities;  COSA Shows Received in 3rd and 4th of one Calendar Year and 1st and 2nd of the next Calendar Year (Regualar FY time period)</t>
  </si>
  <si>
    <t>General Property Taxes (Current)</t>
  </si>
  <si>
    <t>General Property Taxes (Delinquent)</t>
  </si>
  <si>
    <t>General Property Taxes (Penalty &amp; Interest)</t>
  </si>
  <si>
    <t>Revenue from Pineywoods Sanitation</t>
  </si>
  <si>
    <t>Municipal Court Security Fees</t>
  </si>
  <si>
    <t>Municipal Court Technology Fund</t>
  </si>
  <si>
    <t>Flood damage in Fire Hall</t>
  </si>
  <si>
    <t>Combining Gen andSys.</t>
  </si>
  <si>
    <t>Sys. Overall</t>
  </si>
  <si>
    <t>Payment in Lieu of Taxes</t>
  </si>
  <si>
    <t>ENTER IN MANUALLY Do this Amount for next 5 years</t>
  </si>
  <si>
    <t>SYSTEM(02)</t>
  </si>
  <si>
    <t>Formula See Line 30 System Fund Fin &amp; Exp Sum.</t>
  </si>
  <si>
    <t>Operating Transfer Out</t>
  </si>
  <si>
    <t>Opertating Transfer Out</t>
  </si>
  <si>
    <t>2016-2017
ACTUAL</t>
  </si>
  <si>
    <t>2016 - 2017
ACTUAL</t>
  </si>
  <si>
    <t>City Manager's Car</t>
  </si>
  <si>
    <t>Truck</t>
  </si>
  <si>
    <t>Backhoe</t>
  </si>
  <si>
    <t>UpKeep Conract ( Work Orders)</t>
  </si>
  <si>
    <t>Website</t>
  </si>
  <si>
    <t>Excess of Revenues Transferred to Sys. Fund</t>
  </si>
  <si>
    <t>Sidewalk match for City</t>
  </si>
  <si>
    <t>PARK MAINTENANCE</t>
  </si>
  <si>
    <t>TOTAL PARK MAINTENANCE</t>
  </si>
  <si>
    <t>- Salary - Supervision - Park Maintenance</t>
  </si>
  <si>
    <t>- Salary - Skilled Labor - Park Maintenance</t>
  </si>
  <si>
    <t>- Salary - Supervision - M.D. &amp; R.V. Park</t>
  </si>
  <si>
    <t>- Labor Operations - Park Maintenance</t>
  </si>
  <si>
    <t>- Salary - Extra Help -  Park Maintenance</t>
  </si>
  <si>
    <t>Park Maintenance (517)</t>
  </si>
  <si>
    <t>- Salary - Code Enforcement</t>
  </si>
  <si>
    <t>EDA Reimbursement</t>
  </si>
  <si>
    <t xml:space="preserve">   </t>
  </si>
  <si>
    <t>Building Security</t>
  </si>
  <si>
    <t xml:space="preserve"> Body Camera - New Line</t>
  </si>
  <si>
    <t>Bullett Proof Vest</t>
  </si>
  <si>
    <t xml:space="preserve"> </t>
  </si>
  <si>
    <t>Revenue From System Fund</t>
  </si>
  <si>
    <t>2017 - 2018
ACTUAL</t>
  </si>
  <si>
    <t>2017-2018
ACTUAL</t>
  </si>
  <si>
    <t>when working on budget for FY 2021 put formulas in the F colum to match G column and move information over</t>
  </si>
  <si>
    <t xml:space="preserve">  </t>
  </si>
  <si>
    <t>GENERAL
FUND</t>
  </si>
  <si>
    <t>DEBT STATEMENT</t>
  </si>
  <si>
    <t>Loan Debt</t>
  </si>
  <si>
    <t>Loans In Budget</t>
  </si>
  <si>
    <t>Total Debt Service</t>
  </si>
  <si>
    <t xml:space="preserve">Loans In Budget </t>
  </si>
  <si>
    <t>Backhoe Purchased 1/22/19</t>
  </si>
  <si>
    <t>Outstanding
FY 2020</t>
  </si>
  <si>
    <t>INTEREST
FY 2020</t>
  </si>
  <si>
    <t>TOTAL
PAYMENT
FY 2020</t>
  </si>
  <si>
    <t>ESTIMATED
BALANCE
FY 2021</t>
  </si>
  <si>
    <t>- Other (Poles)</t>
  </si>
  <si>
    <t>Police Car Purchase FY 2020
Replace Car Wrecked Reflects Balance Less Insurance Claim</t>
  </si>
  <si>
    <t>Mayor Car Purchase FY 2020</t>
  </si>
  <si>
    <t>- Special Projects</t>
  </si>
  <si>
    <t>FISCAL YEAR 2021</t>
  </si>
  <si>
    <t>2018-2019
ACTUAL</t>
  </si>
  <si>
    <t>2018 - 2019
ACTUAL</t>
  </si>
  <si>
    <t>( ----------- 2019 - 2020 -----------)</t>
  </si>
  <si>
    <t>2020 - 2021</t>
  </si>
  <si>
    <t>2019 - 2020
BUDGET</t>
  </si>
  <si>
    <t>2019 - 2020
PROJECTED</t>
  </si>
  <si>
    <t>2020 - 2021
PROPOSED</t>
  </si>
  <si>
    <t>2019-2020
PROJECTED</t>
  </si>
  <si>
    <t>201 - 2019
ACTUAL</t>
  </si>
  <si>
    <r>
      <t xml:space="preserve">2019 - 2020
</t>
    </r>
    <r>
      <rPr>
        <b/>
        <sz val="8"/>
        <color theme="1"/>
        <rFont val="Calibri"/>
        <family val="2"/>
        <scheme val="minor"/>
      </rPr>
      <t>PROJECTED</t>
    </r>
  </si>
  <si>
    <t>PRINCIPAL
FY 2010</t>
  </si>
  <si>
    <t>Outstanding
FY 2021</t>
  </si>
  <si>
    <t>PRINCIPAL
FY 2021</t>
  </si>
  <si>
    <t>INTEREST
FY 2021</t>
  </si>
  <si>
    <t>TOTAL
PAYMENT
FY 2021</t>
  </si>
  <si>
    <t>ESTIMATED
BALANCE
FY 2022</t>
  </si>
  <si>
    <t>Central Square Annual Included</t>
  </si>
  <si>
    <t>Central Square Annual and iWorQ Included</t>
  </si>
  <si>
    <t>KSA FEMA Eng. Fees Included $50,000</t>
  </si>
  <si>
    <t>Per Mr. Camp add 5500</t>
  </si>
  <si>
    <t>Motor and Truck for 208</t>
  </si>
  <si>
    <t>Part of the 26,000 Per Mr. Camp</t>
  </si>
  <si>
    <t>Office Space Rental</t>
  </si>
  <si>
    <r>
      <rPr>
        <b/>
        <sz val="68"/>
        <color theme="8" tint="-0.499984740745262"/>
        <rFont val="Centaur"/>
        <family val="1"/>
      </rPr>
      <t>City of
San Augustine</t>
    </r>
    <r>
      <rPr>
        <b/>
        <sz val="72"/>
        <color theme="8" tint="-0.499984740745262"/>
        <rFont val="Centaur"/>
        <family val="1"/>
      </rPr>
      <t xml:space="preserve">
</t>
    </r>
    <r>
      <rPr>
        <b/>
        <sz val="43"/>
        <color theme="8" tint="-0.499984740745262"/>
        <rFont val="Centaur"/>
        <family val="1"/>
      </rPr>
      <t>FY 2021 Proposed Budget</t>
    </r>
    <r>
      <rPr>
        <b/>
        <sz val="48"/>
        <color theme="8" tint="-0.499984740745262"/>
        <rFont val="Centaur"/>
        <family val="1"/>
      </rPr>
      <t xml:space="preserve">
</t>
    </r>
    <r>
      <rPr>
        <b/>
        <sz val="36"/>
        <color theme="8" tint="-0.499984740745262"/>
        <rFont val="Centaur"/>
        <family val="1"/>
      </rPr>
      <t>July 1, 2020 - June 30, 2021</t>
    </r>
  </si>
  <si>
    <t>Call Center</t>
  </si>
  <si>
    <t>Office Rental Space</t>
  </si>
  <si>
    <t>ESL Class at Garden Club Community House</t>
  </si>
  <si>
    <r>
      <rPr>
        <b/>
        <sz val="66"/>
        <color theme="3"/>
        <rFont val="Centaur"/>
        <family val="1"/>
      </rPr>
      <t>VEHICLE / EQUIPMENT EXISTING DEBT</t>
    </r>
    <r>
      <rPr>
        <b/>
        <sz val="68"/>
        <color theme="3"/>
        <rFont val="Centaur"/>
        <family val="1"/>
      </rPr>
      <t xml:space="preserve">
and
PROPOSED PURCHASES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</si>
</sst>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_);[Red]\(0\)"/>
    <numFmt numFmtId="165" formatCode="0.00_);[Red]\(0.00\)"/>
    <numFmt numFmtId="166" formatCode="[$-409]mmmm\-yy;@"/>
    <numFmt numFmtId="167" formatCode="[$-409]d\-mmm;@"/>
    <numFmt numFmtId="168" formatCode="_(* #,##0_);_(* \(#,##0\);_(* &quot;-&quot;??_);_(@_)"/>
    <numFmt numFmtId="169" formatCode="0.000%"/>
    <numFmt numFmtId="170" formatCode="_([$$-409]* #,##0.00_);_([$$-409]* \(#,##0.00\);_([$$-409]* &quot;-&quot;??_);_(@_)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Centaur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entaur"/>
      <family val="1"/>
    </font>
    <font>
      <b/>
      <sz val="11"/>
      <color theme="1"/>
      <name val="Centaur"/>
      <family val="1"/>
    </font>
    <font>
      <b/>
      <sz val="10"/>
      <color theme="1"/>
      <name val="Centaur"/>
      <family val="1"/>
    </font>
    <font>
      <b/>
      <sz val="12"/>
      <color theme="1"/>
      <name val="Centaur"/>
      <family val="1"/>
    </font>
    <font>
      <b/>
      <sz val="16"/>
      <color theme="1"/>
      <name val="Centaur"/>
      <family val="1"/>
    </font>
    <font>
      <b/>
      <sz val="8"/>
      <color theme="1"/>
      <name val="Centaur"/>
      <family val="1"/>
    </font>
    <font>
      <b/>
      <sz val="7"/>
      <color theme="1"/>
      <name val="Centaur"/>
      <family val="1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8.5"/>
      <color theme="1"/>
      <name val="Centaur"/>
      <family val="1"/>
    </font>
    <font>
      <b/>
      <u/>
      <sz val="9"/>
      <color theme="1"/>
      <name val="Centaur"/>
      <family val="1"/>
    </font>
    <font>
      <b/>
      <sz val="72"/>
      <color theme="1"/>
      <name val="Centaur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Arial Narrow"/>
      <family val="2"/>
    </font>
    <font>
      <b/>
      <sz val="68"/>
      <color rgb="FFFF0000"/>
      <name val="Centaur"/>
      <family val="1"/>
    </font>
    <font>
      <b/>
      <sz val="9.5"/>
      <color theme="1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Arial Narrow"/>
      <family val="2"/>
    </font>
    <font>
      <b/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68"/>
      <color theme="8" tint="-0.499984740745262"/>
      <name val="Centaur"/>
      <family val="1"/>
    </font>
    <font>
      <b/>
      <sz val="72"/>
      <color theme="8" tint="-0.499984740745262"/>
      <name val="Centaur"/>
      <family val="1"/>
    </font>
    <font>
      <b/>
      <sz val="48"/>
      <color theme="8" tint="-0.499984740745262"/>
      <name val="Centaur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entaur"/>
      <family val="1"/>
    </font>
    <font>
      <b/>
      <sz val="36"/>
      <color theme="8" tint="-0.499984740745262"/>
      <name val="Centaur"/>
      <family val="1"/>
    </font>
    <font>
      <b/>
      <sz val="8"/>
      <color theme="1"/>
      <name val="Calibri"/>
      <family val="2"/>
      <scheme val="minor"/>
    </font>
    <font>
      <sz val="9"/>
      <color rgb="FFFF0000"/>
      <name val="Centaur"/>
      <family val="1"/>
    </font>
    <font>
      <b/>
      <sz val="8"/>
      <name val="Centaur"/>
      <family val="1"/>
    </font>
    <font>
      <sz val="9"/>
      <name val="Centaur"/>
      <family val="1"/>
    </font>
    <font>
      <b/>
      <sz val="68"/>
      <color theme="3"/>
      <name val="Centaur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entaur"/>
      <family val="1"/>
    </font>
    <font>
      <sz val="18"/>
      <color theme="1"/>
      <name val="Calibri"/>
      <family val="2"/>
      <scheme val="minor"/>
    </font>
    <font>
      <b/>
      <sz val="43"/>
      <color theme="8" tint="-0.499984740745262"/>
      <name val="Centaur"/>
      <family val="1"/>
    </font>
    <font>
      <b/>
      <sz val="66"/>
      <color theme="3"/>
      <name val="Centaur"/>
      <family val="1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3" fillId="0" borderId="0" xfId="0" quotePrefix="1" applyNumberFormat="1" applyFont="1" applyAlignment="1">
      <alignment horizontal="center"/>
    </xf>
    <xf numFmtId="0" fontId="3" fillId="0" borderId="0" xfId="0" quotePrefix="1" applyNumberFormat="1" applyFont="1" applyAlignment="1">
      <alignment horizontal="left"/>
    </xf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" fontId="3" fillId="0" borderId="0" xfId="0" applyNumberFormat="1" applyFont="1"/>
    <xf numFmtId="4" fontId="6" fillId="0" borderId="0" xfId="0" applyNumberFormat="1" applyFont="1"/>
    <xf numFmtId="4" fontId="4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/>
    <xf numFmtId="0" fontId="3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38" fontId="11" fillId="0" borderId="3" xfId="0" applyNumberFormat="1" applyFont="1" applyBorder="1" applyAlignment="1">
      <alignment horizontal="center" vertical="center" wrapText="1"/>
    </xf>
    <xf numFmtId="38" fontId="3" fillId="0" borderId="0" xfId="0" applyNumberFormat="1" applyFont="1" applyBorder="1" applyAlignment="1">
      <alignment horizontal="center" vertical="center" wrapText="1"/>
    </xf>
    <xf numFmtId="38" fontId="3" fillId="0" borderId="0" xfId="0" applyNumberFormat="1" applyFont="1"/>
    <xf numFmtId="38" fontId="6" fillId="0" borderId="0" xfId="0" applyNumberFormat="1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center"/>
    </xf>
    <xf numFmtId="38" fontId="6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38" fontId="11" fillId="0" borderId="3" xfId="0" applyNumberFormat="1" applyFont="1" applyBorder="1"/>
    <xf numFmtId="38" fontId="11" fillId="0" borderId="0" xfId="0" applyNumberFormat="1" applyFont="1"/>
    <xf numFmtId="3" fontId="5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5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164" fontId="0" fillId="0" borderId="0" xfId="0" applyNumberFormat="1"/>
    <xf numFmtId="0" fontId="2" fillId="3" borderId="0" xfId="0" applyFont="1" applyFill="1"/>
    <xf numFmtId="165" fontId="2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right"/>
    </xf>
    <xf numFmtId="165" fontId="2" fillId="4" borderId="0" xfId="0" applyNumberFormat="1" applyFont="1" applyFill="1" applyAlignment="1">
      <alignment horizontal="right"/>
    </xf>
    <xf numFmtId="38" fontId="6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/>
    <xf numFmtId="0" fontId="3" fillId="0" borderId="0" xfId="0" quotePrefix="1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3" fontId="3" fillId="0" borderId="0" xfId="0" applyNumberFormat="1" applyFont="1"/>
    <xf numFmtId="3" fontId="6" fillId="0" borderId="0" xfId="0" applyNumberFormat="1" applyFont="1"/>
    <xf numFmtId="3" fontId="11" fillId="0" borderId="0" xfId="0" applyNumberFormat="1" applyFont="1"/>
    <xf numFmtId="3" fontId="3" fillId="0" borderId="0" xfId="0" applyNumberFormat="1" applyFont="1" applyFill="1"/>
    <xf numFmtId="1" fontId="3" fillId="0" borderId="0" xfId="0" applyNumberFormat="1" applyFont="1"/>
    <xf numFmtId="1" fontId="6" fillId="0" borderId="0" xfId="0" applyNumberFormat="1" applyFont="1"/>
    <xf numFmtId="1" fontId="11" fillId="0" borderId="0" xfId="0" applyNumberFormat="1" applyFont="1"/>
    <xf numFmtId="3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3" fontId="14" fillId="0" borderId="0" xfId="0" applyNumberFormat="1" applyFont="1"/>
    <xf numFmtId="38" fontId="3" fillId="0" borderId="0" xfId="0" applyNumberFormat="1" applyFont="1" applyBorder="1" applyAlignment="1">
      <alignment horizontal="center"/>
    </xf>
    <xf numFmtId="0" fontId="6" fillId="0" borderId="0" xfId="0" applyFont="1" applyAlignment="1"/>
    <xf numFmtId="166" fontId="6" fillId="5" borderId="6" xfId="0" applyNumberFormat="1" applyFont="1" applyFill="1" applyBorder="1" applyAlignment="1"/>
    <xf numFmtId="0" fontId="8" fillId="0" borderId="1" xfId="0" applyFont="1" applyBorder="1" applyAlignment="1">
      <alignment wrapText="1"/>
    </xf>
    <xf numFmtId="38" fontId="6" fillId="6" borderId="4" xfId="0" applyNumberFormat="1" applyFont="1" applyFill="1" applyBorder="1" applyAlignment="1">
      <alignment horizontal="center"/>
    </xf>
    <xf numFmtId="38" fontId="23" fillId="5" borderId="5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167" fontId="25" fillId="0" borderId="7" xfId="0" applyNumberFormat="1" applyFont="1" applyBorder="1" applyAlignment="1">
      <alignment horizontal="center" vertical="top"/>
    </xf>
    <xf numFmtId="16" fontId="25" fillId="0" borderId="7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top"/>
    </xf>
    <xf numFmtId="0" fontId="26" fillId="0" borderId="0" xfId="0" applyFont="1" applyBorder="1" applyAlignment="1">
      <alignment horizontal="center"/>
    </xf>
    <xf numFmtId="168" fontId="26" fillId="0" borderId="0" xfId="2" applyNumberFormat="1" applyFont="1" applyBorder="1"/>
    <xf numFmtId="169" fontId="26" fillId="0" borderId="0" xfId="1" applyNumberFormat="1" applyFont="1" applyBorder="1"/>
    <xf numFmtId="0" fontId="26" fillId="0" borderId="0" xfId="0" applyFont="1" applyBorder="1"/>
    <xf numFmtId="170" fontId="25" fillId="0" borderId="3" xfId="0" applyNumberFormat="1" applyFont="1" applyBorder="1"/>
    <xf numFmtId="0" fontId="25" fillId="0" borderId="0" xfId="0" applyFont="1" applyBorder="1"/>
    <xf numFmtId="168" fontId="25" fillId="0" borderId="3" xfId="2" applyNumberFormat="1" applyFont="1" applyBorder="1"/>
    <xf numFmtId="167" fontId="25" fillId="0" borderId="2" xfId="0" applyNumberFormat="1" applyFont="1" applyBorder="1" applyAlignment="1">
      <alignment horizontal="center" vertical="top"/>
    </xf>
    <xf numFmtId="3" fontId="26" fillId="0" borderId="0" xfId="0" applyNumberFormat="1" applyFont="1" applyBorder="1"/>
    <xf numFmtId="3" fontId="26" fillId="0" borderId="0" xfId="1" applyNumberFormat="1" applyFont="1" applyBorder="1"/>
    <xf numFmtId="170" fontId="26" fillId="0" borderId="0" xfId="0" applyNumberFormat="1" applyFont="1" applyBorder="1"/>
    <xf numFmtId="0" fontId="26" fillId="0" borderId="9" xfId="0" applyFont="1" applyBorder="1"/>
    <xf numFmtId="170" fontId="25" fillId="0" borderId="9" xfId="0" applyNumberFormat="1" applyFont="1" applyBorder="1"/>
    <xf numFmtId="0" fontId="3" fillId="0" borderId="0" xfId="0" applyFont="1" applyBorder="1" applyAlignment="1">
      <alignment horizontal="left"/>
    </xf>
    <xf numFmtId="0" fontId="27" fillId="4" borderId="0" xfId="0" applyFont="1" applyFill="1"/>
    <xf numFmtId="0" fontId="0" fillId="4" borderId="0" xfId="0" applyFill="1"/>
    <xf numFmtId="168" fontId="3" fillId="0" borderId="0" xfId="2" applyNumberFormat="1" applyFont="1" applyBorder="1" applyAlignment="1">
      <alignment horizontal="center"/>
    </xf>
    <xf numFmtId="0" fontId="2" fillId="4" borderId="0" xfId="0" applyFont="1" applyFill="1"/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28" fillId="0" borderId="0" xfId="0" applyFont="1" applyAlignment="1">
      <alignment horizontal="center"/>
    </xf>
    <xf numFmtId="0" fontId="2" fillId="7" borderId="0" xfId="0" applyFont="1" applyFill="1"/>
    <xf numFmtId="0" fontId="0" fillId="0" borderId="0" xfId="0"/>
    <xf numFmtId="0" fontId="2" fillId="8" borderId="0" xfId="0" applyFont="1" applyFill="1"/>
    <xf numFmtId="0" fontId="6" fillId="0" borderId="0" xfId="0" applyFont="1" applyAlignment="1">
      <alignment horizontal="left"/>
    </xf>
    <xf numFmtId="38" fontId="6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38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7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/>
    <xf numFmtId="38" fontId="6" fillId="6" borderId="4" xfId="0" applyNumberFormat="1" applyFont="1" applyFill="1" applyBorder="1" applyAlignment="1">
      <alignment horizontal="center" vertical="center" wrapText="1"/>
    </xf>
    <xf numFmtId="0" fontId="0" fillId="0" borderId="0" xfId="0"/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right"/>
    </xf>
    <xf numFmtId="3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 applyAlignment="1"/>
    <xf numFmtId="3" fontId="6" fillId="0" borderId="0" xfId="0" applyNumberFormat="1" applyFont="1" applyFill="1" applyBorder="1" applyAlignment="1">
      <alignment horizontal="center" vertical="center" wrapText="1"/>
    </xf>
    <xf numFmtId="0" fontId="27" fillId="9" borderId="0" xfId="0" applyFont="1" applyFill="1"/>
    <xf numFmtId="0" fontId="1" fillId="9" borderId="0" xfId="0" applyFont="1" applyFill="1"/>
    <xf numFmtId="0" fontId="0" fillId="0" borderId="0" xfId="0"/>
    <xf numFmtId="0" fontId="0" fillId="0" borderId="0" xfId="0"/>
    <xf numFmtId="0" fontId="3" fillId="0" borderId="0" xfId="0" applyNumberFormat="1" applyFont="1" applyAlignment="1">
      <alignment horizontal="left"/>
    </xf>
    <xf numFmtId="38" fontId="11" fillId="0" borderId="0" xfId="0" applyNumberFormat="1" applyFont="1" applyBorder="1" applyAlignment="1">
      <alignment horizontal="center" vertical="center" wrapText="1"/>
    </xf>
    <xf numFmtId="3" fontId="3" fillId="8" borderId="0" xfId="0" applyNumberFormat="1" applyFont="1" applyFill="1"/>
    <xf numFmtId="1" fontId="3" fillId="8" borderId="0" xfId="0" applyNumberFormat="1" applyFont="1" applyFill="1"/>
    <xf numFmtId="38" fontId="11" fillId="0" borderId="0" xfId="0" applyNumberFormat="1" applyFont="1" applyBorder="1" applyAlignment="1">
      <alignment horizontal="center"/>
    </xf>
    <xf numFmtId="38" fontId="11" fillId="6" borderId="4" xfId="0" applyNumberFormat="1" applyFont="1" applyFill="1" applyBorder="1" applyAlignment="1">
      <alignment horizontal="center"/>
    </xf>
    <xf numFmtId="38" fontId="37" fillId="6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0" fontId="0" fillId="0" borderId="0" xfId="0"/>
    <xf numFmtId="38" fontId="6" fillId="0" borderId="0" xfId="0" applyNumberFormat="1" applyFont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39" fillId="0" borderId="2" xfId="0" applyFont="1" applyBorder="1" applyAlignment="1">
      <alignment horizontal="center" vertical="center" wrapText="1"/>
    </xf>
    <xf numFmtId="38" fontId="6" fillId="0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6" fillId="0" borderId="0" xfId="0" applyNumberFormat="1" applyFont="1" applyBorder="1" applyAlignment="1">
      <alignment horizontal="center"/>
    </xf>
    <xf numFmtId="0" fontId="0" fillId="0" borderId="0" xfId="0"/>
    <xf numFmtId="168" fontId="3" fillId="0" borderId="0" xfId="2" applyNumberFormat="1" applyFont="1" applyBorder="1" applyAlignment="1">
      <alignment horizontal="right"/>
    </xf>
    <xf numFmtId="0" fontId="0" fillId="0" borderId="0" xfId="0"/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/>
    <xf numFmtId="38" fontId="3" fillId="0" borderId="0" xfId="0" applyNumberFormat="1" applyFont="1" applyFill="1" applyBorder="1" applyAlignment="1">
      <alignment horizontal="center"/>
    </xf>
    <xf numFmtId="38" fontId="6" fillId="4" borderId="0" xfId="0" applyNumberFormat="1" applyFont="1" applyFill="1" applyBorder="1" applyAlignment="1">
      <alignment horizontal="center"/>
    </xf>
    <xf numFmtId="38" fontId="2" fillId="0" borderId="0" xfId="0" applyNumberFormat="1" applyFont="1"/>
    <xf numFmtId="0" fontId="0" fillId="0" borderId="0" xfId="0"/>
    <xf numFmtId="3" fontId="3" fillId="0" borderId="0" xfId="0" applyNumberFormat="1" applyFont="1" applyAlignment="1"/>
    <xf numFmtId="1" fontId="3" fillId="0" borderId="0" xfId="2" applyNumberFormat="1" applyFont="1" applyBorder="1" applyAlignment="1"/>
    <xf numFmtId="0" fontId="0" fillId="0" borderId="0" xfId="0"/>
    <xf numFmtId="0" fontId="6" fillId="0" borderId="0" xfId="0" applyFont="1" applyAlignment="1">
      <alignment horizontal="left"/>
    </xf>
    <xf numFmtId="38" fontId="6" fillId="0" borderId="0" xfId="0" applyNumberFormat="1" applyFont="1" applyBorder="1" applyAlignment="1">
      <alignment horizontal="center"/>
    </xf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38" fontId="6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40" fillId="0" borderId="0" xfId="2" applyNumberFormat="1" applyFont="1" applyBorder="1" applyAlignment="1">
      <alignment horizontal="center"/>
    </xf>
    <xf numFmtId="3" fontId="40" fillId="0" borderId="0" xfId="0" applyNumberFormat="1" applyFont="1" applyBorder="1" applyAlignment="1">
      <alignment horizontal="center"/>
    </xf>
    <xf numFmtId="3" fontId="40" fillId="0" borderId="0" xfId="0" applyNumberFormat="1" applyFont="1"/>
    <xf numFmtId="168" fontId="40" fillId="0" borderId="0" xfId="2" applyNumberFormat="1" applyFont="1" applyBorder="1" applyAlignment="1">
      <alignment horizontal="center"/>
    </xf>
    <xf numFmtId="38" fontId="40" fillId="0" borderId="0" xfId="0" applyNumberFormat="1" applyFont="1"/>
    <xf numFmtId="3" fontId="37" fillId="0" borderId="0" xfId="0" applyNumberFormat="1" applyFont="1" applyAlignment="1">
      <alignment horizontal="center" vertical="center"/>
    </xf>
    <xf numFmtId="3" fontId="37" fillId="0" borderId="0" xfId="0" applyNumberFormat="1" applyFont="1" applyBorder="1" applyAlignment="1">
      <alignment horizontal="center" vertical="center" wrapText="1"/>
    </xf>
    <xf numFmtId="3" fontId="37" fillId="0" borderId="0" xfId="0" applyNumberFormat="1" applyFont="1" applyFill="1" applyBorder="1" applyAlignment="1">
      <alignment horizontal="center" vertical="center" wrapText="1"/>
    </xf>
    <xf numFmtId="38" fontId="37" fillId="0" borderId="0" xfId="0" applyNumberFormat="1" applyFont="1" applyBorder="1" applyAlignment="1">
      <alignment horizontal="center" vertical="center" wrapText="1"/>
    </xf>
    <xf numFmtId="38" fontId="41" fillId="0" borderId="0" xfId="0" applyNumberFormat="1" applyFont="1" applyBorder="1" applyAlignment="1">
      <alignment horizontal="center" vertical="center" wrapText="1"/>
    </xf>
    <xf numFmtId="3" fontId="42" fillId="0" borderId="0" xfId="2" applyNumberFormat="1" applyFont="1" applyFill="1" applyBorder="1" applyAlignment="1">
      <alignment horizontal="center"/>
    </xf>
    <xf numFmtId="3" fontId="42" fillId="0" borderId="0" xfId="2" applyNumberFormat="1" applyFont="1" applyBorder="1" applyAlignment="1">
      <alignment horizontal="center"/>
    </xf>
    <xf numFmtId="3" fontId="42" fillId="0" borderId="0" xfId="0" applyNumberFormat="1" applyFont="1" applyBorder="1" applyAlignment="1">
      <alignment horizontal="center"/>
    </xf>
    <xf numFmtId="3" fontId="42" fillId="0" borderId="0" xfId="0" applyNumberFormat="1" applyFont="1"/>
    <xf numFmtId="168" fontId="42" fillId="0" borderId="0" xfId="2" applyNumberFormat="1" applyFont="1" applyBorder="1" applyAlignment="1">
      <alignment horizontal="center"/>
    </xf>
    <xf numFmtId="38" fontId="42" fillId="0" borderId="0" xfId="0" applyNumberFormat="1" applyFont="1"/>
    <xf numFmtId="0" fontId="6" fillId="0" borderId="0" xfId="0" applyFont="1" applyAlignment="1">
      <alignment horizontal="left"/>
    </xf>
    <xf numFmtId="38" fontId="6" fillId="0" borderId="0" xfId="0" applyNumberFormat="1" applyFont="1" applyBorder="1" applyAlignment="1">
      <alignment horizontal="center"/>
    </xf>
    <xf numFmtId="0" fontId="0" fillId="0" borderId="0" xfId="0"/>
    <xf numFmtId="0" fontId="3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right"/>
    </xf>
    <xf numFmtId="0" fontId="8" fillId="0" borderId="0" xfId="0" quotePrefix="1" applyNumberFormat="1" applyFont="1" applyAlignment="1">
      <alignment horizontal="right"/>
    </xf>
    <xf numFmtId="0" fontId="0" fillId="0" borderId="0" xfId="0"/>
    <xf numFmtId="0" fontId="0" fillId="0" borderId="0" xfId="0"/>
    <xf numFmtId="0" fontId="2" fillId="0" borderId="0" xfId="0" applyFont="1" applyFill="1"/>
    <xf numFmtId="0" fontId="22" fillId="0" borderId="0" xfId="0" applyFont="1" applyAlignment="1">
      <alignment vertical="center" wrapText="1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3" fontId="3" fillId="4" borderId="0" xfId="0" applyNumberFormat="1" applyFont="1" applyFill="1"/>
    <xf numFmtId="0" fontId="18" fillId="0" borderId="0" xfId="0" applyFont="1" applyAlignment="1">
      <alignment vertical="center"/>
    </xf>
    <xf numFmtId="0" fontId="45" fillId="0" borderId="2" xfId="0" applyFont="1" applyBorder="1" applyAlignment="1">
      <alignment horizontal="center" vertical="center" wrapText="1"/>
    </xf>
    <xf numFmtId="38" fontId="9" fillId="0" borderId="0" xfId="0" applyNumberFormat="1" applyFont="1" applyBorder="1" applyAlignment="1">
      <alignment horizontal="center" vertical="center" wrapText="1"/>
    </xf>
    <xf numFmtId="38" fontId="9" fillId="0" borderId="0" xfId="0" applyNumberFormat="1" applyFont="1" applyAlignment="1">
      <alignment horizontal="center"/>
    </xf>
    <xf numFmtId="0" fontId="3" fillId="2" borderId="0" xfId="0" applyFont="1" applyFill="1" applyBorder="1" applyAlignment="1"/>
    <xf numFmtId="38" fontId="9" fillId="0" borderId="3" xfId="0" applyNumberFormat="1" applyFont="1" applyBorder="1" applyAlignment="1">
      <alignment horizontal="center" vertical="center" wrapText="1"/>
    </xf>
    <xf numFmtId="38" fontId="46" fillId="0" borderId="3" xfId="0" applyNumberFormat="1" applyFont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38" fontId="9" fillId="0" borderId="0" xfId="0" applyNumberFormat="1" applyFont="1" applyBorder="1" applyAlignment="1">
      <alignment vertical="center" wrapText="1"/>
    </xf>
    <xf numFmtId="38" fontId="9" fillId="0" borderId="0" xfId="0" applyNumberFormat="1" applyFont="1" applyAlignment="1"/>
    <xf numFmtId="38" fontId="7" fillId="10" borderId="0" xfId="0" applyNumberFormat="1" applyFont="1" applyFill="1" applyBorder="1" applyAlignment="1">
      <alignment horizontal="center" vertical="center" wrapText="1"/>
    </xf>
    <xf numFmtId="38" fontId="6" fillId="10" borderId="0" xfId="0" applyNumberFormat="1" applyFont="1" applyFill="1" applyBorder="1" applyAlignment="1">
      <alignment horizontal="center" vertical="center" wrapText="1"/>
    </xf>
    <xf numFmtId="38" fontId="9" fillId="10" borderId="0" xfId="0" applyNumberFormat="1" applyFont="1" applyFill="1" applyBorder="1" applyAlignment="1">
      <alignment horizontal="center" vertical="center" wrapText="1"/>
    </xf>
    <xf numFmtId="38" fontId="9" fillId="10" borderId="0" xfId="0" applyNumberFormat="1" applyFont="1" applyFill="1" applyAlignment="1">
      <alignment horizontal="center"/>
    </xf>
    <xf numFmtId="38" fontId="9" fillId="1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/>
    <xf numFmtId="38" fontId="6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38" fontId="9" fillId="0" borderId="0" xfId="0" applyNumberFormat="1" applyFont="1" applyBorder="1" applyAlignment="1">
      <alignment horizontal="center" vertical="center" wrapText="1"/>
    </xf>
    <xf numFmtId="38" fontId="6" fillId="8" borderId="0" xfId="0" applyNumberFormat="1" applyFont="1" applyFill="1" applyBorder="1" applyAlignment="1">
      <alignment horizontal="center"/>
    </xf>
    <xf numFmtId="38" fontId="37" fillId="8" borderId="0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49" fontId="23" fillId="5" borderId="0" xfId="0" applyNumberFormat="1" applyFont="1" applyFill="1" applyAlignment="1">
      <alignment horizontal="right"/>
    </xf>
    <xf numFmtId="0" fontId="11" fillId="0" borderId="0" xfId="0" applyFont="1" applyFill="1" applyBorder="1" applyAlignment="1">
      <alignment horizontal="right" vertical="center" wrapText="1"/>
    </xf>
    <xf numFmtId="0" fontId="8" fillId="6" borderId="0" xfId="0" applyFont="1" applyFill="1" applyAlignment="1">
      <alignment horizontal="right"/>
    </xf>
    <xf numFmtId="0" fontId="29" fillId="5" borderId="0" xfId="0" applyFont="1" applyFill="1" applyAlignment="1">
      <alignment horizontal="right"/>
    </xf>
    <xf numFmtId="38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6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5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6" fillId="0" borderId="0" xfId="0" applyNumberFormat="1" applyFont="1" applyAlignment="1">
      <alignment horizontal="right"/>
    </xf>
    <xf numFmtId="0" fontId="6" fillId="0" borderId="0" xfId="0" quotePrefix="1" applyNumberFormat="1" applyFont="1" applyAlignment="1">
      <alignment horizontal="right"/>
    </xf>
    <xf numFmtId="0" fontId="8" fillId="0" borderId="0" xfId="0" applyNumberFormat="1" applyFont="1" applyAlignment="1">
      <alignment horizontal="center"/>
    </xf>
    <xf numFmtId="0" fontId="8" fillId="0" borderId="0" xfId="0" quotePrefix="1" applyNumberFormat="1" applyFont="1" applyAlignment="1">
      <alignment horizontal="center"/>
    </xf>
    <xf numFmtId="0" fontId="16" fillId="0" borderId="0" xfId="0" applyNumberFormat="1" applyFont="1" applyAlignment="1">
      <alignment horizontal="right"/>
    </xf>
    <xf numFmtId="0" fontId="16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0" xfId="0" quotePrefix="1" applyNumberFormat="1" applyFont="1" applyAlignment="1">
      <alignment horizontal="right" vertical="center"/>
    </xf>
    <xf numFmtId="0" fontId="8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quotePrefix="1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8" fillId="0" borderId="0" xfId="0" quotePrefix="1" applyNumberFormat="1" applyFont="1" applyAlignment="1">
      <alignment horizontal="right"/>
    </xf>
    <xf numFmtId="0" fontId="10" fillId="0" borderId="0" xfId="0" quotePrefix="1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quotePrefix="1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168" fontId="26" fillId="0" borderId="0" xfId="2" applyNumberFormat="1" applyFont="1" applyBorder="1" applyAlignment="1">
      <alignment horizontal="center"/>
    </xf>
    <xf numFmtId="168" fontId="26" fillId="0" borderId="7" xfId="2" applyNumberFormat="1" applyFont="1" applyBorder="1" applyAlignment="1">
      <alignment horizontal="center"/>
    </xf>
    <xf numFmtId="170" fontId="25" fillId="0" borderId="3" xfId="0" applyNumberFormat="1" applyFont="1" applyBorder="1" applyAlignment="1">
      <alignment horizontal="left" vertical="center"/>
    </xf>
    <xf numFmtId="168" fontId="26" fillId="0" borderId="8" xfId="2" applyNumberFormat="1" applyFont="1" applyBorder="1" applyAlignment="1">
      <alignment horizontal="center"/>
    </xf>
    <xf numFmtId="16" fontId="25" fillId="0" borderId="7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1" fillId="6" borderId="0" xfId="0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9" fillId="10" borderId="0" xfId="0" applyFont="1" applyFill="1" applyBorder="1" applyAlignment="1">
      <alignment horizontal="center"/>
    </xf>
    <xf numFmtId="0" fontId="9" fillId="10" borderId="0" xfId="0" applyFont="1" applyFill="1" applyBorder="1" applyAlignment="1">
      <alignment horizontal="center" wrapText="1"/>
    </xf>
    <xf numFmtId="38" fontId="9" fillId="1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38" fontId="9" fillId="0" borderId="0" xfId="0" applyNumberFormat="1" applyFont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  <color rgb="FFFFCC66"/>
      <color rgb="FFABC9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worksheet" Target="worksheets/sheet14.xml"/><Relationship Id="rId26" Type="http://schemas.openxmlformats.org/officeDocument/2006/relationships/worksheet" Target="worksheets/sheet22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7.xml"/><Relationship Id="rId34" Type="http://schemas.openxmlformats.org/officeDocument/2006/relationships/externalLink" Target="externalLinks/externalLink6.xml"/><Relationship Id="rId7" Type="http://schemas.openxmlformats.org/officeDocument/2006/relationships/chartsheet" Target="chart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3.xml"/><Relationship Id="rId25" Type="http://schemas.openxmlformats.org/officeDocument/2006/relationships/worksheet" Target="worksheets/sheet21.xml"/><Relationship Id="rId33" Type="http://schemas.openxmlformats.org/officeDocument/2006/relationships/externalLink" Target="externalLinks/externalLink5.xml"/><Relationship Id="rId38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2.xml"/><Relationship Id="rId20" Type="http://schemas.openxmlformats.org/officeDocument/2006/relationships/worksheet" Target="worksheets/sheet16.xml"/><Relationship Id="rId29" Type="http://schemas.openxmlformats.org/officeDocument/2006/relationships/externalLink" Target="externalLinks/externalLink1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3.xml"/><Relationship Id="rId24" Type="http://schemas.openxmlformats.org/officeDocument/2006/relationships/worksheet" Target="worksheets/sheet20.xml"/><Relationship Id="rId32" Type="http://schemas.openxmlformats.org/officeDocument/2006/relationships/externalLink" Target="externalLinks/externalLink4.xml"/><Relationship Id="rId37" Type="http://schemas.openxmlformats.org/officeDocument/2006/relationships/theme" Target="theme/theme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9.xml"/><Relationship Id="rId28" Type="http://schemas.openxmlformats.org/officeDocument/2006/relationships/worksheet" Target="worksheets/sheet24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5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0.xml"/><Relationship Id="rId22" Type="http://schemas.openxmlformats.org/officeDocument/2006/relationships/worksheet" Target="worksheets/sheet18.xml"/><Relationship Id="rId27" Type="http://schemas.openxmlformats.org/officeDocument/2006/relationships/worksheet" Target="worksheets/sheet23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FY 2021 General Fund Revenue Summary - Proposed Budget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17127402492138"/>
          <c:y val="0.27274480063549694"/>
          <c:w val="0.67034386843589511"/>
          <c:h val="0.48388663826443346"/>
        </c:manualLayout>
      </c:layout>
      <c:pie3DChart>
        <c:varyColors val="1"/>
        <c:ser>
          <c:idx val="7"/>
          <c:order val="7"/>
          <c:dLbls>
            <c:dLbl>
              <c:idx val="2"/>
              <c:layout>
                <c:manualLayout>
                  <c:x val="8.3258856486245744E-2"/>
                  <c:y val="-5.3044586776153757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76-45A5-8328-7D9271AC78DE}"/>
                </c:ext>
              </c:extLst>
            </c:dLbl>
            <c:dLbl>
              <c:idx val="3"/>
              <c:layout>
                <c:manualLayout>
                  <c:x val="7.4949031261790124E-3"/>
                  <c:y val="-8.3161102530384265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76-45A5-8328-7D9271AC78DE}"/>
                </c:ext>
              </c:extLst>
            </c:dLbl>
            <c:dLbl>
              <c:idx val="4"/>
              <c:layout>
                <c:manualLayout>
                  <c:x val="1.0650487618741707E-2"/>
                  <c:y val="8.5029478880055048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76-45A5-8328-7D9271AC78DE}"/>
                </c:ext>
              </c:extLst>
            </c:dLbl>
            <c:dLbl>
              <c:idx val="5"/>
              <c:layout>
                <c:manualLayout>
                  <c:x val="-3.3288984224387314E-3"/>
                  <c:y val="-1.9546287483841639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76-45A5-8328-7D9271AC78DE}"/>
                </c:ext>
              </c:extLst>
            </c:dLbl>
            <c:dLbl>
              <c:idx val="6"/>
              <c:layout>
                <c:manualLayout>
                  <c:x val="-0.10548659907808552"/>
                  <c:y val="2.0824431837860778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76-45A5-8328-7D9271AC78DE}"/>
                </c:ext>
              </c:extLst>
            </c:dLbl>
            <c:dLbl>
              <c:idx val="7"/>
              <c:layout>
                <c:manualLayout>
                  <c:x val="0.1284396026951472"/>
                  <c:y val="-0.10891567934218507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76-45A5-8328-7D9271AC78DE}"/>
                </c:ext>
              </c:extLst>
            </c:dLbl>
            <c:dLbl>
              <c:idx val="8"/>
              <c:layout>
                <c:manualLayout>
                  <c:x val="-3.2303867846973471E-2"/>
                  <c:y val="8.8949302455273632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76-45A5-8328-7D9271AC78DE}"/>
                </c:ext>
              </c:extLst>
            </c:dLbl>
            <c:dLbl>
              <c:idx val="9"/>
              <c:layout>
                <c:manualLayout>
                  <c:x val="3.1663299562151911E-3"/>
                  <c:y val="0.13763226950586671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76-45A5-8328-7D9271AC78DE}"/>
                </c:ext>
              </c:extLst>
            </c:dLbl>
            <c:dLbl>
              <c:idx val="10"/>
              <c:layout>
                <c:manualLayout>
                  <c:x val="-0.19721796479763132"/>
                  <c:y val="0.15656438372868711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76-45A5-8328-7D9271AC78D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76-45A5-8328-7D9271AC78DE}"/>
                </c:ext>
              </c:extLst>
            </c:dLbl>
            <c:dLbl>
              <c:idx val="12"/>
              <c:layout>
                <c:manualLayout>
                  <c:x val="2.5655083326448919E-2"/>
                  <c:y val="-0.21753097560816001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76-45A5-8328-7D9271AC78DE}"/>
                </c:ext>
              </c:extLst>
            </c:dLbl>
            <c:dLbl>
              <c:idx val="13"/>
              <c:layout>
                <c:manualLayout>
                  <c:x val="0.16707428177263473"/>
                  <c:y val="-0.1056199247510070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76-45A5-8328-7D9271AC78DE}"/>
                </c:ext>
              </c:extLst>
            </c:dLbl>
            <c:dLbl>
              <c:idx val="14"/>
              <c:layout>
                <c:manualLayout>
                  <c:x val="0.28531990574033606"/>
                  <c:y val="-4.4662270943940832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76-45A5-8328-7D9271AC78D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76-45A5-8328-7D9271AC78D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76-45A5-8328-7D9271AC78D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76-45A5-8328-7D9271AC78D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76-45A5-8328-7D9271AC78DE}"/>
                </c:ext>
              </c:extLst>
            </c:dLbl>
            <c:dLbl>
              <c:idx val="20"/>
              <c:layout>
                <c:manualLayout>
                  <c:x val="0.25126360297707112"/>
                  <c:y val="-5.5721060636362015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76-45A5-8328-7D9271AC78DE}"/>
                </c:ext>
              </c:extLst>
            </c:dLbl>
            <c:dLbl>
              <c:idx val="22"/>
              <c:layout>
                <c:manualLayout>
                  <c:x val="5.7693896403332072E-3"/>
                  <c:y val="-0.1337614457204445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76-45A5-8328-7D9271AC78DE}"/>
                </c:ext>
              </c:extLst>
            </c:dLbl>
            <c:dLbl>
              <c:idx val="23"/>
              <c:layout>
                <c:manualLayout>
                  <c:x val="-0.14218068208274814"/>
                  <c:y val="-8.4008144499263068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776-45A5-8328-7D9271AC78DE}"/>
                </c:ext>
              </c:extLst>
            </c:dLbl>
            <c:dLbl>
              <c:idx val="24"/>
              <c:layout>
                <c:manualLayout>
                  <c:x val="2.8586977306851741E-2"/>
                  <c:y val="-4.5585765353573386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76-45A5-8328-7D9271AC78DE}"/>
                </c:ext>
              </c:extLst>
            </c:dLbl>
            <c:dLbl>
              <c:idx val="25"/>
              <c:layout>
                <c:manualLayout>
                  <c:x val="-0.15483693181194688"/>
                  <c:y val="1.8265589394849551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776-45A5-8328-7D9271AC78D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Sum.'!$D$10:$D$36</c:f>
              <c:strCache>
                <c:ptCount val="27"/>
                <c:pt idx="0">
                  <c:v>General Property Taxes (Current)</c:v>
                </c:pt>
                <c:pt idx="1">
                  <c:v>General Property Taxes (Delinquent)</c:v>
                </c:pt>
                <c:pt idx="2">
                  <c:v>General Property Taxes (Penalty &amp; Interest)</c:v>
                </c:pt>
                <c:pt idx="3">
                  <c:v>Garbage Collections</c:v>
                </c:pt>
                <c:pt idx="4">
                  <c:v>Revenue from Pineywoods Sanitation</c:v>
                </c:pt>
                <c:pt idx="5">
                  <c:v>Solid Waste Transfer Station</c:v>
                </c:pt>
                <c:pt idx="6">
                  <c:v>Use Tax</c:v>
                </c:pt>
                <c:pt idx="7">
                  <c:v>Permits</c:v>
                </c:pt>
                <c:pt idx="8">
                  <c:v>Municipal Court Fines</c:v>
                </c:pt>
                <c:pt idx="9">
                  <c:v>Municipal Court Security Fees</c:v>
                </c:pt>
                <c:pt idx="10">
                  <c:v>Municipal Court Technology Fund</c:v>
                </c:pt>
                <c:pt idx="11">
                  <c:v>Miscellaneous Revenue</c:v>
                </c:pt>
                <c:pt idx="12">
                  <c:v>City Sales Taxes</c:v>
                </c:pt>
                <c:pt idx="13">
                  <c:v>Hotel / Motel Occupancy Tax</c:v>
                </c:pt>
                <c:pt idx="14">
                  <c:v>Library Miscellaneous Revenue</c:v>
                </c:pt>
                <c:pt idx="15">
                  <c:v>Mission Delores &amp; R. V. Park</c:v>
                </c:pt>
                <c:pt idx="16">
                  <c:v>Interest Income</c:v>
                </c:pt>
                <c:pt idx="17">
                  <c:v>Sr. Citizens Complex Rental Revenue</c:v>
                </c:pt>
                <c:pt idx="18">
                  <c:v>Log Cabin Tourism Center Rental Revenue</c:v>
                </c:pt>
                <c:pt idx="19">
                  <c:v>Payment in Lieu of Taxes from System Fund</c:v>
                </c:pt>
                <c:pt idx="20">
                  <c:v>Transfer From Other Funds</c:v>
                </c:pt>
                <c:pt idx="21">
                  <c:v>Other Grants (CDBG)</c:v>
                </c:pt>
                <c:pt idx="22">
                  <c:v>Penalties</c:v>
                </c:pt>
                <c:pt idx="23">
                  <c:v>Due To System Fund</c:v>
                </c:pt>
                <c:pt idx="24">
                  <c:v>Transfer From Debt Services</c:v>
                </c:pt>
                <c:pt idx="25">
                  <c:v>El Camino Tourist Information Center</c:v>
                </c:pt>
                <c:pt idx="26">
                  <c:v>Main Street Project Department</c:v>
                </c:pt>
              </c:strCache>
            </c:strRef>
          </c:cat>
          <c:val>
            <c:numRef>
              <c:f>'General Fund Fin. &amp; Exp. Sum.'!$K$10:$K$35</c:f>
              <c:numCache>
                <c:formatCode>#,##0</c:formatCode>
                <c:ptCount val="26"/>
                <c:pt idx="0">
                  <c:v>345000</c:v>
                </c:pt>
                <c:pt idx="1">
                  <c:v>29000</c:v>
                </c:pt>
                <c:pt idx="2">
                  <c:v>14000</c:v>
                </c:pt>
                <c:pt idx="3">
                  <c:v>201600</c:v>
                </c:pt>
                <c:pt idx="4">
                  <c:v>18371</c:v>
                </c:pt>
                <c:pt idx="5">
                  <c:v>0</c:v>
                </c:pt>
                <c:pt idx="6">
                  <c:v>24000</c:v>
                </c:pt>
                <c:pt idx="7">
                  <c:v>1000</c:v>
                </c:pt>
                <c:pt idx="8">
                  <c:v>45000</c:v>
                </c:pt>
                <c:pt idx="9">
                  <c:v>700</c:v>
                </c:pt>
                <c:pt idx="10">
                  <c:v>1000</c:v>
                </c:pt>
                <c:pt idx="11">
                  <c:v>2000</c:v>
                </c:pt>
                <c:pt idx="12">
                  <c:v>475000</c:v>
                </c:pt>
                <c:pt idx="13">
                  <c:v>6500</c:v>
                </c:pt>
                <c:pt idx="14">
                  <c:v>9600</c:v>
                </c:pt>
                <c:pt idx="15">
                  <c:v>0</c:v>
                </c:pt>
                <c:pt idx="16">
                  <c:v>0</c:v>
                </c:pt>
                <c:pt idx="17">
                  <c:v>1400</c:v>
                </c:pt>
                <c:pt idx="18">
                  <c:v>2000</c:v>
                </c:pt>
                <c:pt idx="19">
                  <c:v>740849</c:v>
                </c:pt>
                <c:pt idx="20">
                  <c:v>0</c:v>
                </c:pt>
                <c:pt idx="22">
                  <c:v>5400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776-45A5-8328-7D9271AC78DE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Sum.'!$D$10:$D$36</c:f>
              <c:strCache>
                <c:ptCount val="27"/>
                <c:pt idx="0">
                  <c:v>General Property Taxes (Current)</c:v>
                </c:pt>
                <c:pt idx="1">
                  <c:v>General Property Taxes (Delinquent)</c:v>
                </c:pt>
                <c:pt idx="2">
                  <c:v>General Property Taxes (Penalty &amp; Interest)</c:v>
                </c:pt>
                <c:pt idx="3">
                  <c:v>Garbage Collections</c:v>
                </c:pt>
                <c:pt idx="4">
                  <c:v>Revenue from Pineywoods Sanitation</c:v>
                </c:pt>
                <c:pt idx="5">
                  <c:v>Solid Waste Transfer Station</c:v>
                </c:pt>
                <c:pt idx="6">
                  <c:v>Use Tax</c:v>
                </c:pt>
                <c:pt idx="7">
                  <c:v>Permits</c:v>
                </c:pt>
                <c:pt idx="8">
                  <c:v>Municipal Court Fines</c:v>
                </c:pt>
                <c:pt idx="9">
                  <c:v>Municipal Court Security Fees</c:v>
                </c:pt>
                <c:pt idx="10">
                  <c:v>Municipal Court Technology Fund</c:v>
                </c:pt>
                <c:pt idx="11">
                  <c:v>Miscellaneous Revenue</c:v>
                </c:pt>
                <c:pt idx="12">
                  <c:v>City Sales Taxes</c:v>
                </c:pt>
                <c:pt idx="13">
                  <c:v>Hotel / Motel Occupancy Tax</c:v>
                </c:pt>
                <c:pt idx="14">
                  <c:v>Library Miscellaneous Revenue</c:v>
                </c:pt>
                <c:pt idx="15">
                  <c:v>Mission Delores &amp; R. V. Park</c:v>
                </c:pt>
                <c:pt idx="16">
                  <c:v>Interest Income</c:v>
                </c:pt>
                <c:pt idx="17">
                  <c:v>Sr. Citizens Complex Rental Revenue</c:v>
                </c:pt>
                <c:pt idx="18">
                  <c:v>Log Cabin Tourism Center Rental Revenue</c:v>
                </c:pt>
                <c:pt idx="19">
                  <c:v>Payment in Lieu of Taxes from System Fund</c:v>
                </c:pt>
                <c:pt idx="20">
                  <c:v>Transfer From Other Funds</c:v>
                </c:pt>
                <c:pt idx="21">
                  <c:v>Other Grants (CDBG)</c:v>
                </c:pt>
                <c:pt idx="22">
                  <c:v>Penalties</c:v>
                </c:pt>
                <c:pt idx="23">
                  <c:v>Due To System Fund</c:v>
                </c:pt>
                <c:pt idx="24">
                  <c:v>Transfer From Debt Services</c:v>
                </c:pt>
                <c:pt idx="25">
                  <c:v>El Camino Tourist Information Center</c:v>
                </c:pt>
                <c:pt idx="26">
                  <c:v>Main Street Project Department</c:v>
                </c:pt>
              </c:strCache>
            </c:strRef>
          </c:cat>
          <c:val>
            <c:numRef>
              <c:f>'General Fund Fin. &amp; Exp. Sum.'!$K$10:$K$36</c:f>
              <c:numCache>
                <c:formatCode>#,##0</c:formatCode>
                <c:ptCount val="27"/>
                <c:pt idx="0">
                  <c:v>345000</c:v>
                </c:pt>
                <c:pt idx="1">
                  <c:v>29000</c:v>
                </c:pt>
                <c:pt idx="2">
                  <c:v>14000</c:v>
                </c:pt>
                <c:pt idx="3">
                  <c:v>201600</c:v>
                </c:pt>
                <c:pt idx="4">
                  <c:v>18371</c:v>
                </c:pt>
                <c:pt idx="5">
                  <c:v>0</c:v>
                </c:pt>
                <c:pt idx="6">
                  <c:v>24000</c:v>
                </c:pt>
                <c:pt idx="7">
                  <c:v>1000</c:v>
                </c:pt>
                <c:pt idx="8">
                  <c:v>45000</c:v>
                </c:pt>
                <c:pt idx="9">
                  <c:v>700</c:v>
                </c:pt>
                <c:pt idx="10">
                  <c:v>1000</c:v>
                </c:pt>
                <c:pt idx="11">
                  <c:v>2000</c:v>
                </c:pt>
                <c:pt idx="12">
                  <c:v>475000</c:v>
                </c:pt>
                <c:pt idx="13">
                  <c:v>6500</c:v>
                </c:pt>
                <c:pt idx="14">
                  <c:v>9600</c:v>
                </c:pt>
                <c:pt idx="15">
                  <c:v>0</c:v>
                </c:pt>
                <c:pt idx="16">
                  <c:v>0</c:v>
                </c:pt>
                <c:pt idx="17">
                  <c:v>1400</c:v>
                </c:pt>
                <c:pt idx="18">
                  <c:v>2000</c:v>
                </c:pt>
                <c:pt idx="19">
                  <c:v>740849</c:v>
                </c:pt>
                <c:pt idx="20">
                  <c:v>0</c:v>
                </c:pt>
                <c:pt idx="22">
                  <c:v>5400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76-45A5-8328-7D9271AC78DE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Sum.'!$D$10:$D$36</c:f>
              <c:strCache>
                <c:ptCount val="27"/>
                <c:pt idx="0">
                  <c:v>General Property Taxes (Current)</c:v>
                </c:pt>
                <c:pt idx="1">
                  <c:v>General Property Taxes (Delinquent)</c:v>
                </c:pt>
                <c:pt idx="2">
                  <c:v>General Property Taxes (Penalty &amp; Interest)</c:v>
                </c:pt>
                <c:pt idx="3">
                  <c:v>Garbage Collections</c:v>
                </c:pt>
                <c:pt idx="4">
                  <c:v>Revenue from Pineywoods Sanitation</c:v>
                </c:pt>
                <c:pt idx="5">
                  <c:v>Solid Waste Transfer Station</c:v>
                </c:pt>
                <c:pt idx="6">
                  <c:v>Use Tax</c:v>
                </c:pt>
                <c:pt idx="7">
                  <c:v>Permits</c:v>
                </c:pt>
                <c:pt idx="8">
                  <c:v>Municipal Court Fines</c:v>
                </c:pt>
                <c:pt idx="9">
                  <c:v>Municipal Court Security Fees</c:v>
                </c:pt>
                <c:pt idx="10">
                  <c:v>Municipal Court Technology Fund</c:v>
                </c:pt>
                <c:pt idx="11">
                  <c:v>Miscellaneous Revenue</c:v>
                </c:pt>
                <c:pt idx="12">
                  <c:v>City Sales Taxes</c:v>
                </c:pt>
                <c:pt idx="13">
                  <c:v>Hotel / Motel Occupancy Tax</c:v>
                </c:pt>
                <c:pt idx="14">
                  <c:v>Library Miscellaneous Revenue</c:v>
                </c:pt>
                <c:pt idx="15">
                  <c:v>Mission Delores &amp; R. V. Park</c:v>
                </c:pt>
                <c:pt idx="16">
                  <c:v>Interest Income</c:v>
                </c:pt>
                <c:pt idx="17">
                  <c:v>Sr. Citizens Complex Rental Revenue</c:v>
                </c:pt>
                <c:pt idx="18">
                  <c:v>Log Cabin Tourism Center Rental Revenue</c:v>
                </c:pt>
                <c:pt idx="19">
                  <c:v>Payment in Lieu of Taxes from System Fund</c:v>
                </c:pt>
                <c:pt idx="20">
                  <c:v>Transfer From Other Funds</c:v>
                </c:pt>
                <c:pt idx="21">
                  <c:v>Other Grants (CDBG)</c:v>
                </c:pt>
                <c:pt idx="22">
                  <c:v>Penalties</c:v>
                </c:pt>
                <c:pt idx="23">
                  <c:v>Due To System Fund</c:v>
                </c:pt>
                <c:pt idx="24">
                  <c:v>Transfer From Debt Services</c:v>
                </c:pt>
                <c:pt idx="25">
                  <c:v>El Camino Tourist Information Center</c:v>
                </c:pt>
                <c:pt idx="26">
                  <c:v>Main Street Project Department</c:v>
                </c:pt>
              </c:strCache>
            </c:strRef>
          </c:cat>
          <c:val>
            <c:numRef>
              <c:f>'General Fund Fin. &amp; Exp. Sum.'!$F$10:$F$35</c:f>
              <c:numCache>
                <c:formatCode>#,##0</c:formatCode>
                <c:ptCount val="26"/>
                <c:pt idx="0">
                  <c:v>341961</c:v>
                </c:pt>
                <c:pt idx="1">
                  <c:v>23396</c:v>
                </c:pt>
                <c:pt idx="2">
                  <c:v>14097</c:v>
                </c:pt>
                <c:pt idx="3">
                  <c:v>202376</c:v>
                </c:pt>
                <c:pt idx="4">
                  <c:v>19742</c:v>
                </c:pt>
                <c:pt idx="5">
                  <c:v>0</c:v>
                </c:pt>
                <c:pt idx="6">
                  <c:v>32790</c:v>
                </c:pt>
                <c:pt idx="7">
                  <c:v>2115</c:v>
                </c:pt>
                <c:pt idx="8">
                  <c:v>51955</c:v>
                </c:pt>
                <c:pt idx="9">
                  <c:v>836</c:v>
                </c:pt>
                <c:pt idx="10">
                  <c:v>1111</c:v>
                </c:pt>
                <c:pt idx="11">
                  <c:v>23134</c:v>
                </c:pt>
                <c:pt idx="12">
                  <c:v>465198</c:v>
                </c:pt>
                <c:pt idx="13">
                  <c:v>6399</c:v>
                </c:pt>
                <c:pt idx="14">
                  <c:v>9513</c:v>
                </c:pt>
                <c:pt idx="15">
                  <c:v>25653</c:v>
                </c:pt>
                <c:pt idx="16">
                  <c:v>37</c:v>
                </c:pt>
                <c:pt idx="17">
                  <c:v>825</c:v>
                </c:pt>
                <c:pt idx="18">
                  <c:v>2637</c:v>
                </c:pt>
                <c:pt idx="19">
                  <c:v>411000</c:v>
                </c:pt>
                <c:pt idx="20">
                  <c:v>0</c:v>
                </c:pt>
                <c:pt idx="21">
                  <c:v>0</c:v>
                </c:pt>
                <c:pt idx="22">
                  <c:v>5282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776-45A5-8328-7D9271AC78DE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Sum.'!$D$10:$D$36</c:f>
              <c:strCache>
                <c:ptCount val="27"/>
                <c:pt idx="0">
                  <c:v>General Property Taxes (Current)</c:v>
                </c:pt>
                <c:pt idx="1">
                  <c:v>General Property Taxes (Delinquent)</c:v>
                </c:pt>
                <c:pt idx="2">
                  <c:v>General Property Taxes (Penalty &amp; Interest)</c:v>
                </c:pt>
                <c:pt idx="3">
                  <c:v>Garbage Collections</c:v>
                </c:pt>
                <c:pt idx="4">
                  <c:v>Revenue from Pineywoods Sanitation</c:v>
                </c:pt>
                <c:pt idx="5">
                  <c:v>Solid Waste Transfer Station</c:v>
                </c:pt>
                <c:pt idx="6">
                  <c:v>Use Tax</c:v>
                </c:pt>
                <c:pt idx="7">
                  <c:v>Permits</c:v>
                </c:pt>
                <c:pt idx="8">
                  <c:v>Municipal Court Fines</c:v>
                </c:pt>
                <c:pt idx="9">
                  <c:v>Municipal Court Security Fees</c:v>
                </c:pt>
                <c:pt idx="10">
                  <c:v>Municipal Court Technology Fund</c:v>
                </c:pt>
                <c:pt idx="11">
                  <c:v>Miscellaneous Revenue</c:v>
                </c:pt>
                <c:pt idx="12">
                  <c:v>City Sales Taxes</c:v>
                </c:pt>
                <c:pt idx="13">
                  <c:v>Hotel / Motel Occupancy Tax</c:v>
                </c:pt>
                <c:pt idx="14">
                  <c:v>Library Miscellaneous Revenue</c:v>
                </c:pt>
                <c:pt idx="15">
                  <c:v>Mission Delores &amp; R. V. Park</c:v>
                </c:pt>
                <c:pt idx="16">
                  <c:v>Interest Income</c:v>
                </c:pt>
                <c:pt idx="17">
                  <c:v>Sr. Citizens Complex Rental Revenue</c:v>
                </c:pt>
                <c:pt idx="18">
                  <c:v>Log Cabin Tourism Center Rental Revenue</c:v>
                </c:pt>
                <c:pt idx="19">
                  <c:v>Payment in Lieu of Taxes from System Fund</c:v>
                </c:pt>
                <c:pt idx="20">
                  <c:v>Transfer From Other Funds</c:v>
                </c:pt>
                <c:pt idx="21">
                  <c:v>Other Grants (CDBG)</c:v>
                </c:pt>
                <c:pt idx="22">
                  <c:v>Penalties</c:v>
                </c:pt>
                <c:pt idx="23">
                  <c:v>Due To System Fund</c:v>
                </c:pt>
                <c:pt idx="24">
                  <c:v>Transfer From Debt Services</c:v>
                </c:pt>
                <c:pt idx="25">
                  <c:v>El Camino Tourist Information Center</c:v>
                </c:pt>
                <c:pt idx="26">
                  <c:v>Main Street Project Department</c:v>
                </c:pt>
              </c:strCache>
            </c:strRef>
          </c:cat>
          <c:val>
            <c:numRef>
              <c:f>'General Fund Fin. &amp; Exp. Sum.'!$G$10:$G$35</c:f>
              <c:numCache>
                <c:formatCode>#,##0</c:formatCode>
                <c:ptCount val="26"/>
                <c:pt idx="0">
                  <c:v>362733.27</c:v>
                </c:pt>
                <c:pt idx="1">
                  <c:v>30412.2</c:v>
                </c:pt>
                <c:pt idx="2">
                  <c:v>20294.96</c:v>
                </c:pt>
                <c:pt idx="3">
                  <c:v>201983.66</c:v>
                </c:pt>
                <c:pt idx="4">
                  <c:v>21671.040000000001</c:v>
                </c:pt>
                <c:pt idx="5">
                  <c:v>0</c:v>
                </c:pt>
                <c:pt idx="6">
                  <c:v>58039.46</c:v>
                </c:pt>
                <c:pt idx="7">
                  <c:v>250</c:v>
                </c:pt>
                <c:pt idx="8">
                  <c:v>50276.05</c:v>
                </c:pt>
                <c:pt idx="9">
                  <c:v>778.5</c:v>
                </c:pt>
                <c:pt idx="10">
                  <c:v>1037.99</c:v>
                </c:pt>
                <c:pt idx="11">
                  <c:v>35565.230000000003</c:v>
                </c:pt>
                <c:pt idx="12">
                  <c:v>545739.4</c:v>
                </c:pt>
                <c:pt idx="13">
                  <c:v>7580.59</c:v>
                </c:pt>
                <c:pt idx="14">
                  <c:v>11347.57</c:v>
                </c:pt>
                <c:pt idx="15">
                  <c:v>0</c:v>
                </c:pt>
                <c:pt idx="16">
                  <c:v>36.97</c:v>
                </c:pt>
                <c:pt idx="17">
                  <c:v>1520</c:v>
                </c:pt>
                <c:pt idx="18">
                  <c:v>3040</c:v>
                </c:pt>
                <c:pt idx="19">
                  <c:v>355382.48</c:v>
                </c:pt>
                <c:pt idx="20">
                  <c:v>0</c:v>
                </c:pt>
                <c:pt idx="21">
                  <c:v>0</c:v>
                </c:pt>
                <c:pt idx="22">
                  <c:v>4966.58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776-45A5-8328-7D9271AC78DE}"/>
            </c:ext>
          </c:extLst>
        </c:ser>
        <c:ser>
          <c:idx val="3"/>
          <c:order val="3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Sum.'!$D$10:$D$36</c:f>
              <c:strCache>
                <c:ptCount val="27"/>
                <c:pt idx="0">
                  <c:v>General Property Taxes (Current)</c:v>
                </c:pt>
                <c:pt idx="1">
                  <c:v>General Property Taxes (Delinquent)</c:v>
                </c:pt>
                <c:pt idx="2">
                  <c:v>General Property Taxes (Penalty &amp; Interest)</c:v>
                </c:pt>
                <c:pt idx="3">
                  <c:v>Garbage Collections</c:v>
                </c:pt>
                <c:pt idx="4">
                  <c:v>Revenue from Pineywoods Sanitation</c:v>
                </c:pt>
                <c:pt idx="5">
                  <c:v>Solid Waste Transfer Station</c:v>
                </c:pt>
                <c:pt idx="6">
                  <c:v>Use Tax</c:v>
                </c:pt>
                <c:pt idx="7">
                  <c:v>Permits</c:v>
                </c:pt>
                <c:pt idx="8">
                  <c:v>Municipal Court Fines</c:v>
                </c:pt>
                <c:pt idx="9">
                  <c:v>Municipal Court Security Fees</c:v>
                </c:pt>
                <c:pt idx="10">
                  <c:v>Municipal Court Technology Fund</c:v>
                </c:pt>
                <c:pt idx="11">
                  <c:v>Miscellaneous Revenue</c:v>
                </c:pt>
                <c:pt idx="12">
                  <c:v>City Sales Taxes</c:v>
                </c:pt>
                <c:pt idx="13">
                  <c:v>Hotel / Motel Occupancy Tax</c:v>
                </c:pt>
                <c:pt idx="14">
                  <c:v>Library Miscellaneous Revenue</c:v>
                </c:pt>
                <c:pt idx="15">
                  <c:v>Mission Delores &amp; R. V. Park</c:v>
                </c:pt>
                <c:pt idx="16">
                  <c:v>Interest Income</c:v>
                </c:pt>
                <c:pt idx="17">
                  <c:v>Sr. Citizens Complex Rental Revenue</c:v>
                </c:pt>
                <c:pt idx="18">
                  <c:v>Log Cabin Tourism Center Rental Revenue</c:v>
                </c:pt>
                <c:pt idx="19">
                  <c:v>Payment in Lieu of Taxes from System Fund</c:v>
                </c:pt>
                <c:pt idx="20">
                  <c:v>Transfer From Other Funds</c:v>
                </c:pt>
                <c:pt idx="21">
                  <c:v>Other Grants (CDBG)</c:v>
                </c:pt>
                <c:pt idx="22">
                  <c:v>Penalties</c:v>
                </c:pt>
                <c:pt idx="23">
                  <c:v>Due To System Fund</c:v>
                </c:pt>
                <c:pt idx="24">
                  <c:v>Transfer From Debt Services</c:v>
                </c:pt>
                <c:pt idx="25">
                  <c:v>El Camino Tourist Information Center</c:v>
                </c:pt>
                <c:pt idx="26">
                  <c:v>Main Street Project Department</c:v>
                </c:pt>
              </c:strCache>
            </c:strRef>
          </c:cat>
          <c:val>
            <c:numRef>
              <c:f>'General Fund Fin. &amp; Exp. Sum.'!$H$10:$H$35</c:f>
              <c:numCache>
                <c:formatCode>#,##0</c:formatCode>
                <c:ptCount val="26"/>
                <c:pt idx="0">
                  <c:v>345000</c:v>
                </c:pt>
                <c:pt idx="1">
                  <c:v>29000</c:v>
                </c:pt>
                <c:pt idx="2">
                  <c:v>14000</c:v>
                </c:pt>
                <c:pt idx="3">
                  <c:v>201600</c:v>
                </c:pt>
                <c:pt idx="4">
                  <c:v>18371</c:v>
                </c:pt>
                <c:pt idx="5">
                  <c:v>0</c:v>
                </c:pt>
                <c:pt idx="6">
                  <c:v>24000</c:v>
                </c:pt>
                <c:pt idx="7">
                  <c:v>1000</c:v>
                </c:pt>
                <c:pt idx="8">
                  <c:v>45000</c:v>
                </c:pt>
                <c:pt idx="9">
                  <c:v>700</c:v>
                </c:pt>
                <c:pt idx="10">
                  <c:v>1000</c:v>
                </c:pt>
                <c:pt idx="11">
                  <c:v>2000</c:v>
                </c:pt>
                <c:pt idx="12">
                  <c:v>475000</c:v>
                </c:pt>
                <c:pt idx="13">
                  <c:v>6500</c:v>
                </c:pt>
                <c:pt idx="14">
                  <c:v>9600</c:v>
                </c:pt>
                <c:pt idx="15">
                  <c:v>0</c:v>
                </c:pt>
                <c:pt idx="16">
                  <c:v>0</c:v>
                </c:pt>
                <c:pt idx="17">
                  <c:v>1400</c:v>
                </c:pt>
                <c:pt idx="18">
                  <c:v>2000</c:v>
                </c:pt>
                <c:pt idx="19">
                  <c:v>670846</c:v>
                </c:pt>
                <c:pt idx="20">
                  <c:v>0</c:v>
                </c:pt>
                <c:pt idx="22">
                  <c:v>5000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776-45A5-8328-7D9271AC78DE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Sum.'!$D$10:$D$36</c:f>
              <c:strCache>
                <c:ptCount val="27"/>
                <c:pt idx="0">
                  <c:v>General Property Taxes (Current)</c:v>
                </c:pt>
                <c:pt idx="1">
                  <c:v>General Property Taxes (Delinquent)</c:v>
                </c:pt>
                <c:pt idx="2">
                  <c:v>General Property Taxes (Penalty &amp; Interest)</c:v>
                </c:pt>
                <c:pt idx="3">
                  <c:v>Garbage Collections</c:v>
                </c:pt>
                <c:pt idx="4">
                  <c:v>Revenue from Pineywoods Sanitation</c:v>
                </c:pt>
                <c:pt idx="5">
                  <c:v>Solid Waste Transfer Station</c:v>
                </c:pt>
                <c:pt idx="6">
                  <c:v>Use Tax</c:v>
                </c:pt>
                <c:pt idx="7">
                  <c:v>Permits</c:v>
                </c:pt>
                <c:pt idx="8">
                  <c:v>Municipal Court Fines</c:v>
                </c:pt>
                <c:pt idx="9">
                  <c:v>Municipal Court Security Fees</c:v>
                </c:pt>
                <c:pt idx="10">
                  <c:v>Municipal Court Technology Fund</c:v>
                </c:pt>
                <c:pt idx="11">
                  <c:v>Miscellaneous Revenue</c:v>
                </c:pt>
                <c:pt idx="12">
                  <c:v>City Sales Taxes</c:v>
                </c:pt>
                <c:pt idx="13">
                  <c:v>Hotel / Motel Occupancy Tax</c:v>
                </c:pt>
                <c:pt idx="14">
                  <c:v>Library Miscellaneous Revenue</c:v>
                </c:pt>
                <c:pt idx="15">
                  <c:v>Mission Delores &amp; R. V. Park</c:v>
                </c:pt>
                <c:pt idx="16">
                  <c:v>Interest Income</c:v>
                </c:pt>
                <c:pt idx="17">
                  <c:v>Sr. Citizens Complex Rental Revenue</c:v>
                </c:pt>
                <c:pt idx="18">
                  <c:v>Log Cabin Tourism Center Rental Revenue</c:v>
                </c:pt>
                <c:pt idx="19">
                  <c:v>Payment in Lieu of Taxes from System Fund</c:v>
                </c:pt>
                <c:pt idx="20">
                  <c:v>Transfer From Other Funds</c:v>
                </c:pt>
                <c:pt idx="21">
                  <c:v>Other Grants (CDBG)</c:v>
                </c:pt>
                <c:pt idx="22">
                  <c:v>Penalties</c:v>
                </c:pt>
                <c:pt idx="23">
                  <c:v>Due To System Fund</c:v>
                </c:pt>
                <c:pt idx="24">
                  <c:v>Transfer From Debt Services</c:v>
                </c:pt>
                <c:pt idx="25">
                  <c:v>El Camino Tourist Information Center</c:v>
                </c:pt>
                <c:pt idx="26">
                  <c:v>Main Street Project Department</c:v>
                </c:pt>
              </c:strCache>
            </c:strRef>
          </c:cat>
          <c:val>
            <c:numRef>
              <c:f>'General Fund Fin. &amp; Exp. Sum.'!$I$10:$I$35</c:f>
              <c:numCache>
                <c:formatCode>#,##0</c:formatCode>
                <c:ptCount val="26"/>
                <c:pt idx="0">
                  <c:v>312282.28999999998</c:v>
                </c:pt>
                <c:pt idx="1">
                  <c:v>3676.66</c:v>
                </c:pt>
                <c:pt idx="2">
                  <c:v>4775.42</c:v>
                </c:pt>
                <c:pt idx="3">
                  <c:v>137472.85</c:v>
                </c:pt>
                <c:pt idx="4">
                  <c:v>13420.11</c:v>
                </c:pt>
                <c:pt idx="5">
                  <c:v>0</c:v>
                </c:pt>
                <c:pt idx="6">
                  <c:v>39598.53</c:v>
                </c:pt>
                <c:pt idx="7">
                  <c:v>135</c:v>
                </c:pt>
                <c:pt idx="8">
                  <c:v>11869.75</c:v>
                </c:pt>
                <c:pt idx="9">
                  <c:v>302.98</c:v>
                </c:pt>
                <c:pt idx="10">
                  <c:v>227.23</c:v>
                </c:pt>
                <c:pt idx="11">
                  <c:v>36183.279999999999</c:v>
                </c:pt>
                <c:pt idx="12">
                  <c:v>358412.95</c:v>
                </c:pt>
                <c:pt idx="13">
                  <c:v>3586.01</c:v>
                </c:pt>
                <c:pt idx="14">
                  <c:v>5596.08</c:v>
                </c:pt>
                <c:pt idx="15">
                  <c:v>0</c:v>
                </c:pt>
                <c:pt idx="16">
                  <c:v>0</c:v>
                </c:pt>
                <c:pt idx="17">
                  <c:v>25</c:v>
                </c:pt>
                <c:pt idx="18">
                  <c:v>4210</c:v>
                </c:pt>
                <c:pt idx="19">
                  <c:v>500893.72</c:v>
                </c:pt>
                <c:pt idx="20">
                  <c:v>0</c:v>
                </c:pt>
                <c:pt idx="21">
                  <c:v>0</c:v>
                </c:pt>
                <c:pt idx="22">
                  <c:v>4366.8100000000004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6-45A5-8328-7D9271AC78DE}"/>
            </c:ext>
          </c:extLst>
        </c:ser>
        <c:ser>
          <c:idx val="5"/>
          <c:order val="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Sum.'!$D$10:$D$36</c:f>
              <c:strCache>
                <c:ptCount val="27"/>
                <c:pt idx="0">
                  <c:v>General Property Taxes (Current)</c:v>
                </c:pt>
                <c:pt idx="1">
                  <c:v>General Property Taxes (Delinquent)</c:v>
                </c:pt>
                <c:pt idx="2">
                  <c:v>General Property Taxes (Penalty &amp; Interest)</c:v>
                </c:pt>
                <c:pt idx="3">
                  <c:v>Garbage Collections</c:v>
                </c:pt>
                <c:pt idx="4">
                  <c:v>Revenue from Pineywoods Sanitation</c:v>
                </c:pt>
                <c:pt idx="5">
                  <c:v>Solid Waste Transfer Station</c:v>
                </c:pt>
                <c:pt idx="6">
                  <c:v>Use Tax</c:v>
                </c:pt>
                <c:pt idx="7">
                  <c:v>Permits</c:v>
                </c:pt>
                <c:pt idx="8">
                  <c:v>Municipal Court Fines</c:v>
                </c:pt>
                <c:pt idx="9">
                  <c:v>Municipal Court Security Fees</c:v>
                </c:pt>
                <c:pt idx="10">
                  <c:v>Municipal Court Technology Fund</c:v>
                </c:pt>
                <c:pt idx="11">
                  <c:v>Miscellaneous Revenue</c:v>
                </c:pt>
                <c:pt idx="12">
                  <c:v>City Sales Taxes</c:v>
                </c:pt>
                <c:pt idx="13">
                  <c:v>Hotel / Motel Occupancy Tax</c:v>
                </c:pt>
                <c:pt idx="14">
                  <c:v>Library Miscellaneous Revenue</c:v>
                </c:pt>
                <c:pt idx="15">
                  <c:v>Mission Delores &amp; R. V. Park</c:v>
                </c:pt>
                <c:pt idx="16">
                  <c:v>Interest Income</c:v>
                </c:pt>
                <c:pt idx="17">
                  <c:v>Sr. Citizens Complex Rental Revenue</c:v>
                </c:pt>
                <c:pt idx="18">
                  <c:v>Log Cabin Tourism Center Rental Revenue</c:v>
                </c:pt>
                <c:pt idx="19">
                  <c:v>Payment in Lieu of Taxes from System Fund</c:v>
                </c:pt>
                <c:pt idx="20">
                  <c:v>Transfer From Other Funds</c:v>
                </c:pt>
                <c:pt idx="21">
                  <c:v>Other Grants (CDBG)</c:v>
                </c:pt>
                <c:pt idx="22">
                  <c:v>Penalties</c:v>
                </c:pt>
                <c:pt idx="23">
                  <c:v>Due To System Fund</c:v>
                </c:pt>
                <c:pt idx="24">
                  <c:v>Transfer From Debt Services</c:v>
                </c:pt>
                <c:pt idx="25">
                  <c:v>El Camino Tourist Information Center</c:v>
                </c:pt>
                <c:pt idx="26">
                  <c:v>Main Street Project Department</c:v>
                </c:pt>
              </c:strCache>
            </c:strRef>
          </c:cat>
          <c:val>
            <c:numRef>
              <c:f>'General Fund Fin. &amp; Exp. Sum.'!$J$10:$J$35</c:f>
              <c:numCache>
                <c:formatCode>#,##0</c:formatCode>
                <c:ptCount val="26"/>
                <c:pt idx="0">
                  <c:v>356282</c:v>
                </c:pt>
                <c:pt idx="1">
                  <c:v>3677</c:v>
                </c:pt>
                <c:pt idx="2">
                  <c:v>4775</c:v>
                </c:pt>
                <c:pt idx="3">
                  <c:v>188375.22</c:v>
                </c:pt>
                <c:pt idx="4">
                  <c:v>17893.36</c:v>
                </c:pt>
                <c:pt idx="5">
                  <c:v>0</c:v>
                </c:pt>
                <c:pt idx="6">
                  <c:v>39599</c:v>
                </c:pt>
                <c:pt idx="7">
                  <c:v>135</c:v>
                </c:pt>
                <c:pt idx="8">
                  <c:v>15826.67</c:v>
                </c:pt>
                <c:pt idx="9">
                  <c:v>303</c:v>
                </c:pt>
                <c:pt idx="10">
                  <c:v>227</c:v>
                </c:pt>
                <c:pt idx="11">
                  <c:v>36183</c:v>
                </c:pt>
                <c:pt idx="12">
                  <c:v>476932.23</c:v>
                </c:pt>
                <c:pt idx="13">
                  <c:v>6573.64</c:v>
                </c:pt>
                <c:pt idx="14">
                  <c:v>5696</c:v>
                </c:pt>
                <c:pt idx="15">
                  <c:v>0</c:v>
                </c:pt>
                <c:pt idx="16">
                  <c:v>0</c:v>
                </c:pt>
                <c:pt idx="17">
                  <c:v>25</c:v>
                </c:pt>
                <c:pt idx="18">
                  <c:v>4210</c:v>
                </c:pt>
                <c:pt idx="19">
                  <c:v>579645</c:v>
                </c:pt>
                <c:pt idx="20">
                  <c:v>0</c:v>
                </c:pt>
                <c:pt idx="21">
                  <c:v>0</c:v>
                </c:pt>
                <c:pt idx="22">
                  <c:v>5822.69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776-45A5-8328-7D9271AC78DE}"/>
            </c:ext>
          </c:extLst>
        </c:ser>
        <c:ser>
          <c:idx val="6"/>
          <c:order val="6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Sum.'!$D$10:$D$36</c:f>
              <c:strCache>
                <c:ptCount val="27"/>
                <c:pt idx="0">
                  <c:v>General Property Taxes (Current)</c:v>
                </c:pt>
                <c:pt idx="1">
                  <c:v>General Property Taxes (Delinquent)</c:v>
                </c:pt>
                <c:pt idx="2">
                  <c:v>General Property Taxes (Penalty &amp; Interest)</c:v>
                </c:pt>
                <c:pt idx="3">
                  <c:v>Garbage Collections</c:v>
                </c:pt>
                <c:pt idx="4">
                  <c:v>Revenue from Pineywoods Sanitation</c:v>
                </c:pt>
                <c:pt idx="5">
                  <c:v>Solid Waste Transfer Station</c:v>
                </c:pt>
                <c:pt idx="6">
                  <c:v>Use Tax</c:v>
                </c:pt>
                <c:pt idx="7">
                  <c:v>Permits</c:v>
                </c:pt>
                <c:pt idx="8">
                  <c:v>Municipal Court Fines</c:v>
                </c:pt>
                <c:pt idx="9">
                  <c:v>Municipal Court Security Fees</c:v>
                </c:pt>
                <c:pt idx="10">
                  <c:v>Municipal Court Technology Fund</c:v>
                </c:pt>
                <c:pt idx="11">
                  <c:v>Miscellaneous Revenue</c:v>
                </c:pt>
                <c:pt idx="12">
                  <c:v>City Sales Taxes</c:v>
                </c:pt>
                <c:pt idx="13">
                  <c:v>Hotel / Motel Occupancy Tax</c:v>
                </c:pt>
                <c:pt idx="14">
                  <c:v>Library Miscellaneous Revenue</c:v>
                </c:pt>
                <c:pt idx="15">
                  <c:v>Mission Delores &amp; R. V. Park</c:v>
                </c:pt>
                <c:pt idx="16">
                  <c:v>Interest Income</c:v>
                </c:pt>
                <c:pt idx="17">
                  <c:v>Sr. Citizens Complex Rental Revenue</c:v>
                </c:pt>
                <c:pt idx="18">
                  <c:v>Log Cabin Tourism Center Rental Revenue</c:v>
                </c:pt>
                <c:pt idx="19">
                  <c:v>Payment in Lieu of Taxes from System Fund</c:v>
                </c:pt>
                <c:pt idx="20">
                  <c:v>Transfer From Other Funds</c:v>
                </c:pt>
                <c:pt idx="21">
                  <c:v>Other Grants (CDBG)</c:v>
                </c:pt>
                <c:pt idx="22">
                  <c:v>Penalties</c:v>
                </c:pt>
                <c:pt idx="23">
                  <c:v>Due To System Fund</c:v>
                </c:pt>
                <c:pt idx="24">
                  <c:v>Transfer From Debt Services</c:v>
                </c:pt>
                <c:pt idx="25">
                  <c:v>El Camino Tourist Information Center</c:v>
                </c:pt>
                <c:pt idx="26">
                  <c:v>Main Street Project Department</c:v>
                </c:pt>
              </c:strCache>
            </c:strRef>
          </c:cat>
          <c:val>
            <c:numRef>
              <c:f>'General Fund Fin. &amp; Exp. Sum.'!$K$10:$K$35</c:f>
              <c:numCache>
                <c:formatCode>#,##0</c:formatCode>
                <c:ptCount val="26"/>
                <c:pt idx="0">
                  <c:v>345000</c:v>
                </c:pt>
                <c:pt idx="1">
                  <c:v>29000</c:v>
                </c:pt>
                <c:pt idx="2">
                  <c:v>14000</c:v>
                </c:pt>
                <c:pt idx="3">
                  <c:v>201600</c:v>
                </c:pt>
                <c:pt idx="4">
                  <c:v>18371</c:v>
                </c:pt>
                <c:pt idx="5">
                  <c:v>0</c:v>
                </c:pt>
                <c:pt idx="6">
                  <c:v>24000</c:v>
                </c:pt>
                <c:pt idx="7">
                  <c:v>1000</c:v>
                </c:pt>
                <c:pt idx="8">
                  <c:v>45000</c:v>
                </c:pt>
                <c:pt idx="9">
                  <c:v>700</c:v>
                </c:pt>
                <c:pt idx="10">
                  <c:v>1000</c:v>
                </c:pt>
                <c:pt idx="11">
                  <c:v>2000</c:v>
                </c:pt>
                <c:pt idx="12">
                  <c:v>475000</c:v>
                </c:pt>
                <c:pt idx="13">
                  <c:v>6500</c:v>
                </c:pt>
                <c:pt idx="14">
                  <c:v>9600</c:v>
                </c:pt>
                <c:pt idx="15">
                  <c:v>0</c:v>
                </c:pt>
                <c:pt idx="16">
                  <c:v>0</c:v>
                </c:pt>
                <c:pt idx="17">
                  <c:v>1400</c:v>
                </c:pt>
                <c:pt idx="18">
                  <c:v>2000</c:v>
                </c:pt>
                <c:pt idx="19">
                  <c:v>740849</c:v>
                </c:pt>
                <c:pt idx="20">
                  <c:v>0</c:v>
                </c:pt>
                <c:pt idx="22">
                  <c:v>5400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776-45A5-8328-7D9271AC78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Arial Narrow" pitchFamily="34" charset="0"/>
              </a:rPr>
              <a:t>FY 2021</a:t>
            </a:r>
            <a:r>
              <a:rPr lang="en-US" sz="1400" baseline="0">
                <a:latin typeface="Arial Narrow" pitchFamily="34" charset="0"/>
              </a:rPr>
              <a:t> General Fund Expenditure Summary - Proposed Budget</a:t>
            </a:r>
            <a:endParaRPr lang="en-US" sz="1400">
              <a:latin typeface="Arial Narrow" pitchFamily="34" charset="0"/>
            </a:endParaRP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04013603988091"/>
          <c:y val="0.16182427973102148"/>
          <c:w val="0.61867238063436369"/>
          <c:h val="0.83040550278812064"/>
        </c:manualLayout>
      </c:layout>
      <c:pie3DChart>
        <c:varyColors val="1"/>
        <c:ser>
          <c:idx val="7"/>
          <c:order val="7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Sum.'!$D$45:$D$60</c:f>
              <c:strCache>
                <c:ptCount val="16"/>
                <c:pt idx="0">
                  <c:v>City Council (501)</c:v>
                </c:pt>
                <c:pt idx="1">
                  <c:v>Administrative Department (502)</c:v>
                </c:pt>
                <c:pt idx="2">
                  <c:v>Stree Department (503)</c:v>
                </c:pt>
                <c:pt idx="3">
                  <c:v>Sanitation Department (504)</c:v>
                </c:pt>
                <c:pt idx="4">
                  <c:v>Fire Department (505)</c:v>
                </c:pt>
                <c:pt idx="5">
                  <c:v>Police Department (506)</c:v>
                </c:pt>
                <c:pt idx="6">
                  <c:v>Corporation Court Department (507)</c:v>
                </c:pt>
                <c:pt idx="7">
                  <c:v>Municipal Building Department (508)</c:v>
                </c:pt>
                <c:pt idx="8">
                  <c:v>Library Department (509)</c:v>
                </c:pt>
                <c:pt idx="9">
                  <c:v>Multi-Purpose Complex Sr. Bldg (510)</c:v>
                </c:pt>
                <c:pt idx="10">
                  <c:v>Mission Delores (511)</c:v>
                </c:pt>
                <c:pt idx="11">
                  <c:v>El Camino Tourist Information Center (512)</c:v>
                </c:pt>
                <c:pt idx="12">
                  <c:v>Main Street Project Department (514)</c:v>
                </c:pt>
                <c:pt idx="13">
                  <c:v>Multi-Purpose Complex Tourism Cnt. (515)</c:v>
                </c:pt>
                <c:pt idx="14">
                  <c:v>R.V. Park (516)</c:v>
                </c:pt>
                <c:pt idx="15">
                  <c:v>Park Maintenance (517)</c:v>
                </c:pt>
              </c:strCache>
            </c:strRef>
          </c:cat>
          <c:val>
            <c:numRef>
              <c:f>'General Fund Fin. &amp; Exp. Sum.'!$K$45:$K$60</c:f>
              <c:numCache>
                <c:formatCode>#,##0</c:formatCode>
                <c:ptCount val="16"/>
                <c:pt idx="0">
                  <c:v>49950</c:v>
                </c:pt>
                <c:pt idx="1">
                  <c:v>295395.65000000002</c:v>
                </c:pt>
                <c:pt idx="2">
                  <c:v>314488.85000000003</c:v>
                </c:pt>
                <c:pt idx="3">
                  <c:v>160699</c:v>
                </c:pt>
                <c:pt idx="4">
                  <c:v>99550</c:v>
                </c:pt>
                <c:pt idx="5">
                  <c:v>715694.16999999993</c:v>
                </c:pt>
                <c:pt idx="6">
                  <c:v>64415.49</c:v>
                </c:pt>
                <c:pt idx="7">
                  <c:v>19575.5</c:v>
                </c:pt>
                <c:pt idx="8">
                  <c:v>175011.82</c:v>
                </c:pt>
                <c:pt idx="9">
                  <c:v>11471.5</c:v>
                </c:pt>
                <c:pt idx="10">
                  <c:v>0</c:v>
                </c:pt>
                <c:pt idx="11">
                  <c:v>0</c:v>
                </c:pt>
                <c:pt idx="12">
                  <c:v>110458.98999999999</c:v>
                </c:pt>
                <c:pt idx="13">
                  <c:v>17711</c:v>
                </c:pt>
                <c:pt idx="14">
                  <c:v>0</c:v>
                </c:pt>
                <c:pt idx="15">
                  <c:v>30700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3-4EAB-A27C-CC35AAE9ABBD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Sum.'!$D$45:$D$60</c:f>
              <c:strCache>
                <c:ptCount val="16"/>
                <c:pt idx="0">
                  <c:v>City Council (501)</c:v>
                </c:pt>
                <c:pt idx="1">
                  <c:v>Administrative Department (502)</c:v>
                </c:pt>
                <c:pt idx="2">
                  <c:v>Stree Department (503)</c:v>
                </c:pt>
                <c:pt idx="3">
                  <c:v>Sanitation Department (504)</c:v>
                </c:pt>
                <c:pt idx="4">
                  <c:v>Fire Department (505)</c:v>
                </c:pt>
                <c:pt idx="5">
                  <c:v>Police Department (506)</c:v>
                </c:pt>
                <c:pt idx="6">
                  <c:v>Corporation Court Department (507)</c:v>
                </c:pt>
                <c:pt idx="7">
                  <c:v>Municipal Building Department (508)</c:v>
                </c:pt>
                <c:pt idx="8">
                  <c:v>Library Department (509)</c:v>
                </c:pt>
                <c:pt idx="9">
                  <c:v>Multi-Purpose Complex Sr. Bldg (510)</c:v>
                </c:pt>
                <c:pt idx="10">
                  <c:v>Mission Delores (511)</c:v>
                </c:pt>
                <c:pt idx="11">
                  <c:v>El Camino Tourist Information Center (512)</c:v>
                </c:pt>
                <c:pt idx="12">
                  <c:v>Main Street Project Department (514)</c:v>
                </c:pt>
                <c:pt idx="13">
                  <c:v>Multi-Purpose Complex Tourism Cnt. (515)</c:v>
                </c:pt>
                <c:pt idx="14">
                  <c:v>R.V. Park (516)</c:v>
                </c:pt>
                <c:pt idx="15">
                  <c:v>Park Maintenance (517)</c:v>
                </c:pt>
              </c:strCache>
            </c:strRef>
          </c:cat>
          <c:val>
            <c:numRef>
              <c:f>'General Fund Fin. &amp; Exp. Sum.'!$E$45:$E$56</c:f>
              <c:numCache>
                <c:formatCode>#,##0</c:formatCode>
                <c:ptCount val="12"/>
                <c:pt idx="0">
                  <c:v>35606</c:v>
                </c:pt>
                <c:pt idx="1">
                  <c:v>237989</c:v>
                </c:pt>
                <c:pt idx="2">
                  <c:v>169372.01</c:v>
                </c:pt>
                <c:pt idx="3">
                  <c:v>145792</c:v>
                </c:pt>
                <c:pt idx="4">
                  <c:v>129976</c:v>
                </c:pt>
                <c:pt idx="5">
                  <c:v>615648</c:v>
                </c:pt>
                <c:pt idx="6">
                  <c:v>83111</c:v>
                </c:pt>
                <c:pt idx="7">
                  <c:v>9796</c:v>
                </c:pt>
                <c:pt idx="8">
                  <c:v>159175</c:v>
                </c:pt>
                <c:pt idx="9">
                  <c:v>6668</c:v>
                </c:pt>
                <c:pt idx="10">
                  <c:v>59345</c:v>
                </c:pt>
                <c:pt idx="11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3-4EAB-A27C-CC35AAE9ABB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Sum.'!$D$45:$D$60</c:f>
              <c:strCache>
                <c:ptCount val="16"/>
                <c:pt idx="0">
                  <c:v>City Council (501)</c:v>
                </c:pt>
                <c:pt idx="1">
                  <c:v>Administrative Department (502)</c:v>
                </c:pt>
                <c:pt idx="2">
                  <c:v>Stree Department (503)</c:v>
                </c:pt>
                <c:pt idx="3">
                  <c:v>Sanitation Department (504)</c:v>
                </c:pt>
                <c:pt idx="4">
                  <c:v>Fire Department (505)</c:v>
                </c:pt>
                <c:pt idx="5">
                  <c:v>Police Department (506)</c:v>
                </c:pt>
                <c:pt idx="6">
                  <c:v>Corporation Court Department (507)</c:v>
                </c:pt>
                <c:pt idx="7">
                  <c:v>Municipal Building Department (508)</c:v>
                </c:pt>
                <c:pt idx="8">
                  <c:v>Library Department (509)</c:v>
                </c:pt>
                <c:pt idx="9">
                  <c:v>Multi-Purpose Complex Sr. Bldg (510)</c:v>
                </c:pt>
                <c:pt idx="10">
                  <c:v>Mission Delores (511)</c:v>
                </c:pt>
                <c:pt idx="11">
                  <c:v>El Camino Tourist Information Center (512)</c:v>
                </c:pt>
                <c:pt idx="12">
                  <c:v>Main Street Project Department (514)</c:v>
                </c:pt>
                <c:pt idx="13">
                  <c:v>Multi-Purpose Complex Tourism Cnt. (515)</c:v>
                </c:pt>
                <c:pt idx="14">
                  <c:v>R.V. Park (516)</c:v>
                </c:pt>
                <c:pt idx="15">
                  <c:v>Park Maintenance (517)</c:v>
                </c:pt>
              </c:strCache>
            </c:strRef>
          </c:cat>
          <c:val>
            <c:numRef>
              <c:f>'General Fund Fin. &amp; Exp. Sum.'!$F$45:$F$56</c:f>
              <c:numCache>
                <c:formatCode>#,##0</c:formatCode>
                <c:ptCount val="12"/>
                <c:pt idx="0">
                  <c:v>29977</c:v>
                </c:pt>
                <c:pt idx="1">
                  <c:v>231883.5</c:v>
                </c:pt>
                <c:pt idx="2">
                  <c:v>182090.80000000002</c:v>
                </c:pt>
                <c:pt idx="3">
                  <c:v>156114.49000000002</c:v>
                </c:pt>
                <c:pt idx="4">
                  <c:v>111492</c:v>
                </c:pt>
                <c:pt idx="5">
                  <c:v>601444.49</c:v>
                </c:pt>
                <c:pt idx="6">
                  <c:v>88141.64</c:v>
                </c:pt>
                <c:pt idx="7">
                  <c:v>11453</c:v>
                </c:pt>
                <c:pt idx="8">
                  <c:v>146153</c:v>
                </c:pt>
                <c:pt idx="9">
                  <c:v>6070</c:v>
                </c:pt>
                <c:pt idx="10">
                  <c:v>36461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3-4EAB-A27C-CC35AAE9ABB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Sum.'!$D$45:$D$60</c:f>
              <c:strCache>
                <c:ptCount val="16"/>
                <c:pt idx="0">
                  <c:v>City Council (501)</c:v>
                </c:pt>
                <c:pt idx="1">
                  <c:v>Administrative Department (502)</c:v>
                </c:pt>
                <c:pt idx="2">
                  <c:v>Stree Department (503)</c:v>
                </c:pt>
                <c:pt idx="3">
                  <c:v>Sanitation Department (504)</c:v>
                </c:pt>
                <c:pt idx="4">
                  <c:v>Fire Department (505)</c:v>
                </c:pt>
                <c:pt idx="5">
                  <c:v>Police Department (506)</c:v>
                </c:pt>
                <c:pt idx="6">
                  <c:v>Corporation Court Department (507)</c:v>
                </c:pt>
                <c:pt idx="7">
                  <c:v>Municipal Building Department (508)</c:v>
                </c:pt>
                <c:pt idx="8">
                  <c:v>Library Department (509)</c:v>
                </c:pt>
                <c:pt idx="9">
                  <c:v>Multi-Purpose Complex Sr. Bldg (510)</c:v>
                </c:pt>
                <c:pt idx="10">
                  <c:v>Mission Delores (511)</c:v>
                </c:pt>
                <c:pt idx="11">
                  <c:v>El Camino Tourist Information Center (512)</c:v>
                </c:pt>
                <c:pt idx="12">
                  <c:v>Main Street Project Department (514)</c:v>
                </c:pt>
                <c:pt idx="13">
                  <c:v>Multi-Purpose Complex Tourism Cnt. (515)</c:v>
                </c:pt>
                <c:pt idx="14">
                  <c:v>R.V. Park (516)</c:v>
                </c:pt>
                <c:pt idx="15">
                  <c:v>Park Maintenance (517)</c:v>
                </c:pt>
              </c:strCache>
            </c:strRef>
          </c:cat>
          <c:val>
            <c:numRef>
              <c:f>'General Fund Fin. &amp; Exp. Sum.'!$G$45:$G$56</c:f>
              <c:numCache>
                <c:formatCode>#,##0</c:formatCode>
                <c:ptCount val="12"/>
                <c:pt idx="0">
                  <c:v>41350.120000000003</c:v>
                </c:pt>
                <c:pt idx="1">
                  <c:v>289627.44</c:v>
                </c:pt>
                <c:pt idx="2">
                  <c:v>152236.59</c:v>
                </c:pt>
                <c:pt idx="3">
                  <c:v>157588.02000000002</c:v>
                </c:pt>
                <c:pt idx="4">
                  <c:v>125985.26000000001</c:v>
                </c:pt>
                <c:pt idx="5">
                  <c:v>596979.47</c:v>
                </c:pt>
                <c:pt idx="6">
                  <c:v>79382.670000000013</c:v>
                </c:pt>
                <c:pt idx="7">
                  <c:v>9058.9900000000016</c:v>
                </c:pt>
                <c:pt idx="8">
                  <c:v>146901.04999999999</c:v>
                </c:pt>
                <c:pt idx="9">
                  <c:v>18156.759999999995</c:v>
                </c:pt>
                <c:pt idx="10">
                  <c:v>17209.259999999998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D3-4EAB-A27C-CC35AAE9ABBD}"/>
            </c:ext>
          </c:extLst>
        </c:ser>
        <c:ser>
          <c:idx val="3"/>
          <c:order val="3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Sum.'!$D$45:$D$60</c:f>
              <c:strCache>
                <c:ptCount val="16"/>
                <c:pt idx="0">
                  <c:v>City Council (501)</c:v>
                </c:pt>
                <c:pt idx="1">
                  <c:v>Administrative Department (502)</c:v>
                </c:pt>
                <c:pt idx="2">
                  <c:v>Stree Department (503)</c:v>
                </c:pt>
                <c:pt idx="3">
                  <c:v>Sanitation Department (504)</c:v>
                </c:pt>
                <c:pt idx="4">
                  <c:v>Fire Department (505)</c:v>
                </c:pt>
                <c:pt idx="5">
                  <c:v>Police Department (506)</c:v>
                </c:pt>
                <c:pt idx="6">
                  <c:v>Corporation Court Department (507)</c:v>
                </c:pt>
                <c:pt idx="7">
                  <c:v>Municipal Building Department (508)</c:v>
                </c:pt>
                <c:pt idx="8">
                  <c:v>Library Department (509)</c:v>
                </c:pt>
                <c:pt idx="9">
                  <c:v>Multi-Purpose Complex Sr. Bldg (510)</c:v>
                </c:pt>
                <c:pt idx="10">
                  <c:v>Mission Delores (511)</c:v>
                </c:pt>
                <c:pt idx="11">
                  <c:v>El Camino Tourist Information Center (512)</c:v>
                </c:pt>
                <c:pt idx="12">
                  <c:v>Main Street Project Department (514)</c:v>
                </c:pt>
                <c:pt idx="13">
                  <c:v>Multi-Purpose Complex Tourism Cnt. (515)</c:v>
                </c:pt>
                <c:pt idx="14">
                  <c:v>R.V. Park (516)</c:v>
                </c:pt>
                <c:pt idx="15">
                  <c:v>Park Maintenance (517)</c:v>
                </c:pt>
              </c:strCache>
            </c:strRef>
          </c:cat>
          <c:val>
            <c:numRef>
              <c:f>'General Fund Fin. &amp; Exp. Sum.'!$H$45:$H$56</c:f>
              <c:numCache>
                <c:formatCode>#,##0</c:formatCode>
                <c:ptCount val="12"/>
                <c:pt idx="0">
                  <c:v>53887</c:v>
                </c:pt>
                <c:pt idx="1">
                  <c:v>281659</c:v>
                </c:pt>
                <c:pt idx="2">
                  <c:v>241159</c:v>
                </c:pt>
                <c:pt idx="3">
                  <c:v>157739</c:v>
                </c:pt>
                <c:pt idx="4">
                  <c:v>146407</c:v>
                </c:pt>
                <c:pt idx="5">
                  <c:v>687975</c:v>
                </c:pt>
                <c:pt idx="6">
                  <c:v>60193</c:v>
                </c:pt>
                <c:pt idx="7">
                  <c:v>18908</c:v>
                </c:pt>
                <c:pt idx="8">
                  <c:v>164291</c:v>
                </c:pt>
                <c:pt idx="9">
                  <c:v>10064</c:v>
                </c:pt>
                <c:pt idx="10">
                  <c:v>475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D3-4EAB-A27C-CC35AAE9ABBD}"/>
            </c:ext>
          </c:extLst>
        </c:ser>
        <c:ser>
          <c:idx val="4"/>
          <c:order val="4"/>
          <c:tx>
            <c:v>Main Street Project Department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Sum.'!$D$45:$D$60</c:f>
              <c:strCache>
                <c:ptCount val="16"/>
                <c:pt idx="0">
                  <c:v>City Council (501)</c:v>
                </c:pt>
                <c:pt idx="1">
                  <c:v>Administrative Department (502)</c:v>
                </c:pt>
                <c:pt idx="2">
                  <c:v>Stree Department (503)</c:v>
                </c:pt>
                <c:pt idx="3">
                  <c:v>Sanitation Department (504)</c:v>
                </c:pt>
                <c:pt idx="4">
                  <c:v>Fire Department (505)</c:v>
                </c:pt>
                <c:pt idx="5">
                  <c:v>Police Department (506)</c:v>
                </c:pt>
                <c:pt idx="6">
                  <c:v>Corporation Court Department (507)</c:v>
                </c:pt>
                <c:pt idx="7">
                  <c:v>Municipal Building Department (508)</c:v>
                </c:pt>
                <c:pt idx="8">
                  <c:v>Library Department (509)</c:v>
                </c:pt>
                <c:pt idx="9">
                  <c:v>Multi-Purpose Complex Sr. Bldg (510)</c:v>
                </c:pt>
                <c:pt idx="10">
                  <c:v>Mission Delores (511)</c:v>
                </c:pt>
                <c:pt idx="11">
                  <c:v>El Camino Tourist Information Center (512)</c:v>
                </c:pt>
                <c:pt idx="12">
                  <c:v>Main Street Project Department (514)</c:v>
                </c:pt>
                <c:pt idx="13">
                  <c:v>Multi-Purpose Complex Tourism Cnt. (515)</c:v>
                </c:pt>
                <c:pt idx="14">
                  <c:v>R.V. Park (516)</c:v>
                </c:pt>
                <c:pt idx="15">
                  <c:v>Park Maintenance (517)</c:v>
                </c:pt>
              </c:strCache>
            </c:strRef>
          </c:cat>
          <c:val>
            <c:numRef>
              <c:f>'General Fund Fin. &amp; Exp. Sum.'!$I$45:$I$56</c:f>
              <c:numCache>
                <c:formatCode>#,##0</c:formatCode>
                <c:ptCount val="12"/>
                <c:pt idx="0">
                  <c:v>112353.98</c:v>
                </c:pt>
                <c:pt idx="1">
                  <c:v>202427.81</c:v>
                </c:pt>
                <c:pt idx="2">
                  <c:v>142214.83000000002</c:v>
                </c:pt>
                <c:pt idx="3">
                  <c:v>120947.27</c:v>
                </c:pt>
                <c:pt idx="4">
                  <c:v>84336.420000000013</c:v>
                </c:pt>
                <c:pt idx="5">
                  <c:v>472366.51</c:v>
                </c:pt>
                <c:pt idx="6">
                  <c:v>30717.61</c:v>
                </c:pt>
                <c:pt idx="7">
                  <c:v>10663.83</c:v>
                </c:pt>
                <c:pt idx="8">
                  <c:v>104874.10999999999</c:v>
                </c:pt>
                <c:pt idx="9">
                  <c:v>3669.06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D3-4EAB-A27C-CC35AAE9ABBD}"/>
            </c:ext>
          </c:extLst>
        </c:ser>
        <c:ser>
          <c:idx val="5"/>
          <c:order val="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Sum.'!$D$45:$D$60</c:f>
              <c:strCache>
                <c:ptCount val="16"/>
                <c:pt idx="0">
                  <c:v>City Council (501)</c:v>
                </c:pt>
                <c:pt idx="1">
                  <c:v>Administrative Department (502)</c:v>
                </c:pt>
                <c:pt idx="2">
                  <c:v>Stree Department (503)</c:v>
                </c:pt>
                <c:pt idx="3">
                  <c:v>Sanitation Department (504)</c:v>
                </c:pt>
                <c:pt idx="4">
                  <c:v>Fire Department (505)</c:v>
                </c:pt>
                <c:pt idx="5">
                  <c:v>Police Department (506)</c:v>
                </c:pt>
                <c:pt idx="6">
                  <c:v>Corporation Court Department (507)</c:v>
                </c:pt>
                <c:pt idx="7">
                  <c:v>Municipal Building Department (508)</c:v>
                </c:pt>
                <c:pt idx="8">
                  <c:v>Library Department (509)</c:v>
                </c:pt>
                <c:pt idx="9">
                  <c:v>Multi-Purpose Complex Sr. Bldg (510)</c:v>
                </c:pt>
                <c:pt idx="10">
                  <c:v>Mission Delores (511)</c:v>
                </c:pt>
                <c:pt idx="11">
                  <c:v>El Camino Tourist Information Center (512)</c:v>
                </c:pt>
                <c:pt idx="12">
                  <c:v>Main Street Project Department (514)</c:v>
                </c:pt>
                <c:pt idx="13">
                  <c:v>Multi-Purpose Complex Tourism Cnt. (515)</c:v>
                </c:pt>
                <c:pt idx="14">
                  <c:v>R.V. Park (516)</c:v>
                </c:pt>
                <c:pt idx="15">
                  <c:v>Park Maintenance (517)</c:v>
                </c:pt>
              </c:strCache>
            </c:strRef>
          </c:cat>
          <c:val>
            <c:numRef>
              <c:f>'General Fund Fin. &amp; Exp. Sum.'!$J$45:$J$56</c:f>
              <c:numCache>
                <c:formatCode>#,##0</c:formatCode>
                <c:ptCount val="12"/>
                <c:pt idx="0">
                  <c:v>121300.54000000001</c:v>
                </c:pt>
                <c:pt idx="1">
                  <c:v>280562.94</c:v>
                </c:pt>
                <c:pt idx="2">
                  <c:v>192092.09999999998</c:v>
                </c:pt>
                <c:pt idx="3">
                  <c:v>160602.01</c:v>
                </c:pt>
                <c:pt idx="4">
                  <c:v>94960.16</c:v>
                </c:pt>
                <c:pt idx="5">
                  <c:v>630306.91999999993</c:v>
                </c:pt>
                <c:pt idx="6">
                  <c:v>39956.039999999994</c:v>
                </c:pt>
                <c:pt idx="7">
                  <c:v>15201.44</c:v>
                </c:pt>
                <c:pt idx="8">
                  <c:v>138063.82999999999</c:v>
                </c:pt>
                <c:pt idx="9">
                  <c:v>4733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D3-4EAB-A27C-CC35AAE9ABBD}"/>
            </c:ext>
          </c:extLst>
        </c:ser>
        <c:ser>
          <c:idx val="6"/>
          <c:order val="6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'General Fund Fin. &amp; Exp. Sum.'!$D$45:$D$60</c:f>
              <c:strCache>
                <c:ptCount val="16"/>
                <c:pt idx="0">
                  <c:v>City Council (501)</c:v>
                </c:pt>
                <c:pt idx="1">
                  <c:v>Administrative Department (502)</c:v>
                </c:pt>
                <c:pt idx="2">
                  <c:v>Stree Department (503)</c:v>
                </c:pt>
                <c:pt idx="3">
                  <c:v>Sanitation Department (504)</c:v>
                </c:pt>
                <c:pt idx="4">
                  <c:v>Fire Department (505)</c:v>
                </c:pt>
                <c:pt idx="5">
                  <c:v>Police Department (506)</c:v>
                </c:pt>
                <c:pt idx="6">
                  <c:v>Corporation Court Department (507)</c:v>
                </c:pt>
                <c:pt idx="7">
                  <c:v>Municipal Building Department (508)</c:v>
                </c:pt>
                <c:pt idx="8">
                  <c:v>Library Department (509)</c:v>
                </c:pt>
                <c:pt idx="9">
                  <c:v>Multi-Purpose Complex Sr. Bldg (510)</c:v>
                </c:pt>
                <c:pt idx="10">
                  <c:v>Mission Delores (511)</c:v>
                </c:pt>
                <c:pt idx="11">
                  <c:v>El Camino Tourist Information Center (512)</c:v>
                </c:pt>
                <c:pt idx="12">
                  <c:v>Main Street Project Department (514)</c:v>
                </c:pt>
                <c:pt idx="13">
                  <c:v>Multi-Purpose Complex Tourism Cnt. (515)</c:v>
                </c:pt>
                <c:pt idx="14">
                  <c:v>R.V. Park (516)</c:v>
                </c:pt>
                <c:pt idx="15">
                  <c:v>Park Maintenance (517)</c:v>
                </c:pt>
              </c:strCache>
            </c:strRef>
          </c:cat>
          <c:val>
            <c:numRef>
              <c:f>'General Fund Fin. &amp; Exp. Sum.'!$K$45:$K$56</c:f>
              <c:numCache>
                <c:formatCode>#,##0</c:formatCode>
                <c:ptCount val="12"/>
                <c:pt idx="0">
                  <c:v>49950</c:v>
                </c:pt>
                <c:pt idx="1">
                  <c:v>295395.65000000002</c:v>
                </c:pt>
                <c:pt idx="2">
                  <c:v>314488.85000000003</c:v>
                </c:pt>
                <c:pt idx="3">
                  <c:v>160699</c:v>
                </c:pt>
                <c:pt idx="4">
                  <c:v>99550</c:v>
                </c:pt>
                <c:pt idx="5">
                  <c:v>715694.16999999993</c:v>
                </c:pt>
                <c:pt idx="6">
                  <c:v>64415.49</c:v>
                </c:pt>
                <c:pt idx="7">
                  <c:v>19575.5</c:v>
                </c:pt>
                <c:pt idx="8">
                  <c:v>175011.82</c:v>
                </c:pt>
                <c:pt idx="9">
                  <c:v>11471.5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D3-4EAB-A27C-CC35AAE9AB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/>
            </a:pPr>
            <a:r>
              <a:rPr lang="en-US" sz="1400">
                <a:latin typeface="Arial Narrow" pitchFamily="34" charset="0"/>
              </a:rPr>
              <a:t>FY 2021</a:t>
            </a:r>
            <a:r>
              <a:rPr lang="en-US" sz="1400" baseline="0">
                <a:latin typeface="Arial Narrow" pitchFamily="34" charset="0"/>
              </a:rPr>
              <a:t> System Fund Revenue Summary - Proposed Budget</a:t>
            </a:r>
            <a:endParaRPr lang="en-US" sz="1400">
              <a:latin typeface="Arial Narrow" pitchFamily="34" charset="0"/>
            </a:endParaRPr>
          </a:p>
        </c:rich>
      </c:tx>
      <c:overlay val="0"/>
      <c:spPr>
        <a:noFill/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81637389130306"/>
          <c:y val="0.26142122054805389"/>
          <c:w val="0.66382493444403301"/>
          <c:h val="0.66965985686636886"/>
        </c:manualLayout>
      </c:layout>
      <c:pie3DChart>
        <c:varyColors val="1"/>
        <c:ser>
          <c:idx val="7"/>
          <c:order val="7"/>
          <c:dLbls>
            <c:dLbl>
              <c:idx val="0"/>
              <c:layout>
                <c:manualLayout>
                  <c:x val="5.4752101686547934E-2"/>
                  <c:y val="5.7690497851118523E-3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9A-4AE9-916B-F849F5310E6B}"/>
                </c:ext>
              </c:extLst>
            </c:dLbl>
            <c:dLbl>
              <c:idx val="1"/>
              <c:layout>
                <c:manualLayout>
                  <c:x val="0.11390954052744051"/>
                  <c:y val="-0.23343563702041387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9A-4AE9-916B-F849F5310E6B}"/>
                </c:ext>
              </c:extLst>
            </c:dLbl>
            <c:dLbl>
              <c:idx val="2"/>
              <c:layout>
                <c:manualLayout>
                  <c:x val="-8.5285589582215215E-2"/>
                  <c:y val="5.9550545836909233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9A-4AE9-916B-F849F5310E6B}"/>
                </c:ext>
              </c:extLst>
            </c:dLbl>
            <c:dLbl>
              <c:idx val="3"/>
              <c:layout>
                <c:manualLayout>
                  <c:x val="-0.23429975106342957"/>
                  <c:y val="3.9027454725870212E-3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9A-4AE9-916B-F849F5310E6B}"/>
                </c:ext>
              </c:extLst>
            </c:dLbl>
            <c:dLbl>
              <c:idx val="4"/>
              <c:layout>
                <c:manualLayout>
                  <c:x val="-0.22800568238604754"/>
                  <c:y val="-9.3863965410936764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9A-4AE9-916B-F849F5310E6B}"/>
                </c:ext>
              </c:extLst>
            </c:dLbl>
            <c:dLbl>
              <c:idx val="5"/>
              <c:layout>
                <c:manualLayout>
                  <c:x val="-3.3422204865153099E-2"/>
                  <c:y val="-4.1321825990733453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9A-4AE9-916B-F849F5310E6B}"/>
                </c:ext>
              </c:extLst>
            </c:dLbl>
            <c:dLbl>
              <c:idx val="6"/>
              <c:layout>
                <c:manualLayout>
                  <c:x val="9.9127653907123067E-3"/>
                  <c:y val="-0.19166457529462017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9A-4AE9-916B-F849F5310E6B}"/>
                </c:ext>
              </c:extLst>
            </c:dLbl>
            <c:dLbl>
              <c:idx val="7"/>
              <c:layout>
                <c:manualLayout>
                  <c:x val="0.15343261934461164"/>
                  <c:y val="-0.10794930514163817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9A-4AE9-916B-F849F5310E6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9A-4AE9-916B-F849F5310E6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9A-4AE9-916B-F849F5310E6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9A-4AE9-916B-F849F5310E6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9A-4AE9-916B-F849F5310E6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9A-4AE9-916B-F849F5310E6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9A-4AE9-916B-F849F5310E6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 baseline="0">
                    <a:latin typeface="Arial Narrow" pitchFamily="34" charset="0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'System Fund Fin. &amp; Exp. Sum.'!$K$9:$K$25</c:f>
              <c:numCache>
                <c:formatCode>#,##0_);[Red]\(#,##0\)</c:formatCode>
                <c:ptCount val="17"/>
                <c:pt idx="0">
                  <c:v>958000</c:v>
                </c:pt>
                <c:pt idx="1">
                  <c:v>2829429</c:v>
                </c:pt>
                <c:pt idx="2">
                  <c:v>420000</c:v>
                </c:pt>
                <c:pt idx="3">
                  <c:v>68000</c:v>
                </c:pt>
                <c:pt idx="4">
                  <c:v>0</c:v>
                </c:pt>
                <c:pt idx="5">
                  <c:v>3000</c:v>
                </c:pt>
                <c:pt idx="6">
                  <c:v>38000</c:v>
                </c:pt>
                <c:pt idx="7">
                  <c:v>400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37070</c:v>
                </c:pt>
                <c:pt idx="12">
                  <c:v>79289</c:v>
                </c:pt>
                <c:pt idx="13">
                  <c:v>0</c:v>
                </c:pt>
                <c:pt idx="14">
                  <c:v>0</c:v>
                </c:pt>
                <c:pt idx="15">
                  <c:v>200000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9A-4AE9-916B-F849F5310E6B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'System Fund Fin. &amp; Exp. Sum.'!$D$9:$D$25</c:f>
              <c:strCache>
                <c:ptCount val="17"/>
                <c:pt idx="0">
                  <c:v>Water Revenue</c:v>
                </c:pt>
                <c:pt idx="1">
                  <c:v>Electric Revenue</c:v>
                </c:pt>
                <c:pt idx="2">
                  <c:v>Sewer Collection Fee Revenue</c:v>
                </c:pt>
                <c:pt idx="3">
                  <c:v>Penalties Revenue</c:v>
                </c:pt>
                <c:pt idx="4">
                  <c:v>Plant Sales Revenue</c:v>
                </c:pt>
                <c:pt idx="5">
                  <c:v>Tapping Fees Revenue</c:v>
                </c:pt>
                <c:pt idx="6">
                  <c:v>Miscellaneous Revenue</c:v>
                </c:pt>
                <c:pt idx="7">
                  <c:v>Permit Revenue</c:v>
                </c:pt>
                <c:pt idx="8">
                  <c:v>Interest Income</c:v>
                </c:pt>
                <c:pt idx="9">
                  <c:v>Transfer From Bond / Savings</c:v>
                </c:pt>
                <c:pt idx="10">
                  <c:v>Miscellaneous - Not Billed Revenue</c:v>
                </c:pt>
                <c:pt idx="11">
                  <c:v>Transfer From Other Funds</c:v>
                </c:pt>
                <c:pt idx="12">
                  <c:v>Transfer From Debt Services</c:v>
                </c:pt>
                <c:pt idx="13">
                  <c:v>Transfer From General Fund - Grant Revenue</c:v>
                </c:pt>
                <c:pt idx="14">
                  <c:v>Transfer from System Fund - GRANT (EDA)</c:v>
                </c:pt>
                <c:pt idx="15">
                  <c:v>EDA Reimbursement</c:v>
                </c:pt>
                <c:pt idx="16">
                  <c:v>Line of Credit</c:v>
                </c:pt>
              </c:strCache>
            </c:strRef>
          </c:cat>
          <c:val>
            <c:numRef>
              <c:f>'System Fund Fin. &amp; Exp. Sum.'!$E$9:$E$25</c:f>
              <c:numCache>
                <c:formatCode>#,##0_);[Red]\(#,##0\)</c:formatCode>
                <c:ptCount val="17"/>
                <c:pt idx="0">
                  <c:v>939616</c:v>
                </c:pt>
                <c:pt idx="1">
                  <c:v>2908878</c:v>
                </c:pt>
                <c:pt idx="2">
                  <c:v>417793</c:v>
                </c:pt>
                <c:pt idx="3">
                  <c:v>67123</c:v>
                </c:pt>
                <c:pt idx="4">
                  <c:v>90</c:v>
                </c:pt>
                <c:pt idx="5">
                  <c:v>4808</c:v>
                </c:pt>
                <c:pt idx="6">
                  <c:v>30631</c:v>
                </c:pt>
                <c:pt idx="7">
                  <c:v>378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9A-4AE9-916B-F849F5310E6B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'System Fund Fin. &amp; Exp. Sum.'!$D$9:$D$25</c:f>
              <c:strCache>
                <c:ptCount val="17"/>
                <c:pt idx="0">
                  <c:v>Water Revenue</c:v>
                </c:pt>
                <c:pt idx="1">
                  <c:v>Electric Revenue</c:v>
                </c:pt>
                <c:pt idx="2">
                  <c:v>Sewer Collection Fee Revenue</c:v>
                </c:pt>
                <c:pt idx="3">
                  <c:v>Penalties Revenue</c:v>
                </c:pt>
                <c:pt idx="4">
                  <c:v>Plant Sales Revenue</c:v>
                </c:pt>
                <c:pt idx="5">
                  <c:v>Tapping Fees Revenue</c:v>
                </c:pt>
                <c:pt idx="6">
                  <c:v>Miscellaneous Revenue</c:v>
                </c:pt>
                <c:pt idx="7">
                  <c:v>Permit Revenue</c:v>
                </c:pt>
                <c:pt idx="8">
                  <c:v>Interest Income</c:v>
                </c:pt>
                <c:pt idx="9">
                  <c:v>Transfer From Bond / Savings</c:v>
                </c:pt>
                <c:pt idx="10">
                  <c:v>Miscellaneous - Not Billed Revenue</c:v>
                </c:pt>
                <c:pt idx="11">
                  <c:v>Transfer From Other Funds</c:v>
                </c:pt>
                <c:pt idx="12">
                  <c:v>Transfer From Debt Services</c:v>
                </c:pt>
                <c:pt idx="13">
                  <c:v>Transfer From General Fund - Grant Revenue</c:v>
                </c:pt>
                <c:pt idx="14">
                  <c:v>Transfer from System Fund - GRANT (EDA)</c:v>
                </c:pt>
                <c:pt idx="15">
                  <c:v>EDA Reimbursement</c:v>
                </c:pt>
                <c:pt idx="16">
                  <c:v>Line of Credit</c:v>
                </c:pt>
              </c:strCache>
            </c:strRef>
          </c:cat>
          <c:val>
            <c:numRef>
              <c:f>'System Fund Fin. &amp; Exp. Sum.'!$F$9:$F$25</c:f>
              <c:numCache>
                <c:formatCode>#,##0_);[Red]\(#,##0\)</c:formatCode>
                <c:ptCount val="17"/>
                <c:pt idx="0">
                  <c:v>1060613</c:v>
                </c:pt>
                <c:pt idx="1">
                  <c:v>2668370</c:v>
                </c:pt>
                <c:pt idx="2">
                  <c:v>421447</c:v>
                </c:pt>
                <c:pt idx="3">
                  <c:v>63720</c:v>
                </c:pt>
                <c:pt idx="4">
                  <c:v>275</c:v>
                </c:pt>
                <c:pt idx="5">
                  <c:v>3325</c:v>
                </c:pt>
                <c:pt idx="6">
                  <c:v>46367</c:v>
                </c:pt>
                <c:pt idx="7">
                  <c:v>292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9A-4AE9-916B-F849F5310E6B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'System Fund Fin. &amp; Exp. Sum.'!$D$9:$D$25</c:f>
              <c:strCache>
                <c:ptCount val="17"/>
                <c:pt idx="0">
                  <c:v>Water Revenue</c:v>
                </c:pt>
                <c:pt idx="1">
                  <c:v>Electric Revenue</c:v>
                </c:pt>
                <c:pt idx="2">
                  <c:v>Sewer Collection Fee Revenue</c:v>
                </c:pt>
                <c:pt idx="3">
                  <c:v>Penalties Revenue</c:v>
                </c:pt>
                <c:pt idx="4">
                  <c:v>Plant Sales Revenue</c:v>
                </c:pt>
                <c:pt idx="5">
                  <c:v>Tapping Fees Revenue</c:v>
                </c:pt>
                <c:pt idx="6">
                  <c:v>Miscellaneous Revenue</c:v>
                </c:pt>
                <c:pt idx="7">
                  <c:v>Permit Revenue</c:v>
                </c:pt>
                <c:pt idx="8">
                  <c:v>Interest Income</c:v>
                </c:pt>
                <c:pt idx="9">
                  <c:v>Transfer From Bond / Savings</c:v>
                </c:pt>
                <c:pt idx="10">
                  <c:v>Miscellaneous - Not Billed Revenue</c:v>
                </c:pt>
                <c:pt idx="11">
                  <c:v>Transfer From Other Funds</c:v>
                </c:pt>
                <c:pt idx="12">
                  <c:v>Transfer From Debt Services</c:v>
                </c:pt>
                <c:pt idx="13">
                  <c:v>Transfer From General Fund - Grant Revenue</c:v>
                </c:pt>
                <c:pt idx="14">
                  <c:v>Transfer from System Fund - GRANT (EDA)</c:v>
                </c:pt>
                <c:pt idx="15">
                  <c:v>EDA Reimbursement</c:v>
                </c:pt>
                <c:pt idx="16">
                  <c:v>Line of Credit</c:v>
                </c:pt>
              </c:strCache>
            </c:strRef>
          </c:cat>
          <c:val>
            <c:numRef>
              <c:f>'System Fund Fin. &amp; Exp. Sum.'!$G$9:$G$25</c:f>
              <c:numCache>
                <c:formatCode>#,##0_);[Red]\(#,##0\)</c:formatCode>
                <c:ptCount val="17"/>
                <c:pt idx="0">
                  <c:v>966964.85</c:v>
                </c:pt>
                <c:pt idx="1">
                  <c:v>2866324</c:v>
                </c:pt>
                <c:pt idx="2">
                  <c:v>427142.05</c:v>
                </c:pt>
                <c:pt idx="3">
                  <c:v>76691.490000000005</c:v>
                </c:pt>
                <c:pt idx="4">
                  <c:v>0</c:v>
                </c:pt>
                <c:pt idx="5">
                  <c:v>2637.5</c:v>
                </c:pt>
                <c:pt idx="6">
                  <c:v>116146</c:v>
                </c:pt>
                <c:pt idx="7">
                  <c:v>655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106619.8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9A-4AE9-916B-F849F5310E6B}"/>
            </c:ext>
          </c:extLst>
        </c:ser>
        <c:ser>
          <c:idx val="3"/>
          <c:order val="3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'System Fund Fin. &amp; Exp. Sum.'!$D$9:$D$25</c:f>
              <c:strCache>
                <c:ptCount val="17"/>
                <c:pt idx="0">
                  <c:v>Water Revenue</c:v>
                </c:pt>
                <c:pt idx="1">
                  <c:v>Electric Revenue</c:v>
                </c:pt>
                <c:pt idx="2">
                  <c:v>Sewer Collection Fee Revenue</c:v>
                </c:pt>
                <c:pt idx="3">
                  <c:v>Penalties Revenue</c:v>
                </c:pt>
                <c:pt idx="4">
                  <c:v>Plant Sales Revenue</c:v>
                </c:pt>
                <c:pt idx="5">
                  <c:v>Tapping Fees Revenue</c:v>
                </c:pt>
                <c:pt idx="6">
                  <c:v>Miscellaneous Revenue</c:v>
                </c:pt>
                <c:pt idx="7">
                  <c:v>Permit Revenue</c:v>
                </c:pt>
                <c:pt idx="8">
                  <c:v>Interest Income</c:v>
                </c:pt>
                <c:pt idx="9">
                  <c:v>Transfer From Bond / Savings</c:v>
                </c:pt>
                <c:pt idx="10">
                  <c:v>Miscellaneous - Not Billed Revenue</c:v>
                </c:pt>
                <c:pt idx="11">
                  <c:v>Transfer From Other Funds</c:v>
                </c:pt>
                <c:pt idx="12">
                  <c:v>Transfer From Debt Services</c:v>
                </c:pt>
                <c:pt idx="13">
                  <c:v>Transfer From General Fund - Grant Revenue</c:v>
                </c:pt>
                <c:pt idx="14">
                  <c:v>Transfer from System Fund - GRANT (EDA)</c:v>
                </c:pt>
                <c:pt idx="15">
                  <c:v>EDA Reimbursement</c:v>
                </c:pt>
                <c:pt idx="16">
                  <c:v>Line of Credit</c:v>
                </c:pt>
              </c:strCache>
            </c:strRef>
          </c:cat>
          <c:val>
            <c:numRef>
              <c:f>'System Fund Fin. &amp; Exp. Sum.'!$H$9:$H$25</c:f>
              <c:numCache>
                <c:formatCode>#,##0_);[Red]\(#,##0\)</c:formatCode>
                <c:ptCount val="17"/>
                <c:pt idx="0">
                  <c:v>958000</c:v>
                </c:pt>
                <c:pt idx="1">
                  <c:v>2829429</c:v>
                </c:pt>
                <c:pt idx="2">
                  <c:v>420000</c:v>
                </c:pt>
                <c:pt idx="3">
                  <c:v>68000</c:v>
                </c:pt>
                <c:pt idx="4">
                  <c:v>0</c:v>
                </c:pt>
                <c:pt idx="5">
                  <c:v>3000</c:v>
                </c:pt>
                <c:pt idx="6">
                  <c:v>38000</c:v>
                </c:pt>
                <c:pt idx="7">
                  <c:v>400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80500</c:v>
                </c:pt>
                <c:pt idx="13">
                  <c:v>0</c:v>
                </c:pt>
                <c:pt idx="14">
                  <c:v>0</c:v>
                </c:pt>
                <c:pt idx="15">
                  <c:v>200000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9A-4AE9-916B-F849F5310E6B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'System Fund Fin. &amp; Exp. Sum.'!$D$9:$D$25</c:f>
              <c:strCache>
                <c:ptCount val="17"/>
                <c:pt idx="0">
                  <c:v>Water Revenue</c:v>
                </c:pt>
                <c:pt idx="1">
                  <c:v>Electric Revenue</c:v>
                </c:pt>
                <c:pt idx="2">
                  <c:v>Sewer Collection Fee Revenue</c:v>
                </c:pt>
                <c:pt idx="3">
                  <c:v>Penalties Revenue</c:v>
                </c:pt>
                <c:pt idx="4">
                  <c:v>Plant Sales Revenue</c:v>
                </c:pt>
                <c:pt idx="5">
                  <c:v>Tapping Fees Revenue</c:v>
                </c:pt>
                <c:pt idx="6">
                  <c:v>Miscellaneous Revenue</c:v>
                </c:pt>
                <c:pt idx="7">
                  <c:v>Permit Revenue</c:v>
                </c:pt>
                <c:pt idx="8">
                  <c:v>Interest Income</c:v>
                </c:pt>
                <c:pt idx="9">
                  <c:v>Transfer From Bond / Savings</c:v>
                </c:pt>
                <c:pt idx="10">
                  <c:v>Miscellaneous - Not Billed Revenue</c:v>
                </c:pt>
                <c:pt idx="11">
                  <c:v>Transfer From Other Funds</c:v>
                </c:pt>
                <c:pt idx="12">
                  <c:v>Transfer From Debt Services</c:v>
                </c:pt>
                <c:pt idx="13">
                  <c:v>Transfer From General Fund - Grant Revenue</c:v>
                </c:pt>
                <c:pt idx="14">
                  <c:v>Transfer from System Fund - GRANT (EDA)</c:v>
                </c:pt>
                <c:pt idx="15">
                  <c:v>EDA Reimbursement</c:v>
                </c:pt>
                <c:pt idx="16">
                  <c:v>Line of Credit</c:v>
                </c:pt>
              </c:strCache>
            </c:strRef>
          </c:cat>
          <c:val>
            <c:numRef>
              <c:f>'System Fund Fin. &amp; Exp. Sum.'!$I$9:$I$25</c:f>
              <c:numCache>
                <c:formatCode>#,##0_);[Red]\(#,##0\)</c:formatCode>
                <c:ptCount val="17"/>
                <c:pt idx="0">
                  <c:v>790359.85</c:v>
                </c:pt>
                <c:pt idx="1">
                  <c:v>2017848.92</c:v>
                </c:pt>
                <c:pt idx="2">
                  <c:v>313545.03999999998</c:v>
                </c:pt>
                <c:pt idx="3">
                  <c:v>84021.97</c:v>
                </c:pt>
                <c:pt idx="4">
                  <c:v>0</c:v>
                </c:pt>
                <c:pt idx="5">
                  <c:v>1187.5</c:v>
                </c:pt>
                <c:pt idx="6">
                  <c:v>21017.31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29A-4AE9-916B-F849F5310E6B}"/>
            </c:ext>
          </c:extLst>
        </c:ser>
        <c:ser>
          <c:idx val="5"/>
          <c:order val="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'System Fund Fin. &amp; Exp. Sum.'!$D$9:$D$25</c:f>
              <c:strCache>
                <c:ptCount val="17"/>
                <c:pt idx="0">
                  <c:v>Water Revenue</c:v>
                </c:pt>
                <c:pt idx="1">
                  <c:v>Electric Revenue</c:v>
                </c:pt>
                <c:pt idx="2">
                  <c:v>Sewer Collection Fee Revenue</c:v>
                </c:pt>
                <c:pt idx="3">
                  <c:v>Penalties Revenue</c:v>
                </c:pt>
                <c:pt idx="4">
                  <c:v>Plant Sales Revenue</c:v>
                </c:pt>
                <c:pt idx="5">
                  <c:v>Tapping Fees Revenue</c:v>
                </c:pt>
                <c:pt idx="6">
                  <c:v>Miscellaneous Revenue</c:v>
                </c:pt>
                <c:pt idx="7">
                  <c:v>Permit Revenue</c:v>
                </c:pt>
                <c:pt idx="8">
                  <c:v>Interest Income</c:v>
                </c:pt>
                <c:pt idx="9">
                  <c:v>Transfer From Bond / Savings</c:v>
                </c:pt>
                <c:pt idx="10">
                  <c:v>Miscellaneous - Not Billed Revenue</c:v>
                </c:pt>
                <c:pt idx="11">
                  <c:v>Transfer From Other Funds</c:v>
                </c:pt>
                <c:pt idx="12">
                  <c:v>Transfer From Debt Services</c:v>
                </c:pt>
                <c:pt idx="13">
                  <c:v>Transfer From General Fund - Grant Revenue</c:v>
                </c:pt>
                <c:pt idx="14">
                  <c:v>Transfer from System Fund - GRANT (EDA)</c:v>
                </c:pt>
                <c:pt idx="15">
                  <c:v>EDA Reimbursement</c:v>
                </c:pt>
                <c:pt idx="16">
                  <c:v>Line of Credit</c:v>
                </c:pt>
              </c:strCache>
            </c:strRef>
          </c:cat>
          <c:val>
            <c:numRef>
              <c:f>'System Fund Fin. &amp; Exp. Sum.'!$J$9:$J$25</c:f>
              <c:numCache>
                <c:formatCode>#,##0_);[Red]\(#,##0\)</c:formatCode>
                <c:ptCount val="17"/>
                <c:pt idx="0">
                  <c:v>958000</c:v>
                </c:pt>
                <c:pt idx="1">
                  <c:v>2829429</c:v>
                </c:pt>
                <c:pt idx="2">
                  <c:v>418060.02</c:v>
                </c:pt>
                <c:pt idx="3">
                  <c:v>112029.34</c:v>
                </c:pt>
                <c:pt idx="4">
                  <c:v>0</c:v>
                </c:pt>
                <c:pt idx="5">
                  <c:v>1188</c:v>
                </c:pt>
                <c:pt idx="6">
                  <c:v>21017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29A-4AE9-916B-F849F5310E6B}"/>
            </c:ext>
          </c:extLst>
        </c:ser>
        <c:ser>
          <c:idx val="6"/>
          <c:order val="6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'System Fund Fin. &amp; Exp. Sum.'!$D$9:$D$25</c:f>
              <c:strCache>
                <c:ptCount val="17"/>
                <c:pt idx="0">
                  <c:v>Water Revenue</c:v>
                </c:pt>
                <c:pt idx="1">
                  <c:v>Electric Revenue</c:v>
                </c:pt>
                <c:pt idx="2">
                  <c:v>Sewer Collection Fee Revenue</c:v>
                </c:pt>
                <c:pt idx="3">
                  <c:v>Penalties Revenue</c:v>
                </c:pt>
                <c:pt idx="4">
                  <c:v>Plant Sales Revenue</c:v>
                </c:pt>
                <c:pt idx="5">
                  <c:v>Tapping Fees Revenue</c:v>
                </c:pt>
                <c:pt idx="6">
                  <c:v>Miscellaneous Revenue</c:v>
                </c:pt>
                <c:pt idx="7">
                  <c:v>Permit Revenue</c:v>
                </c:pt>
                <c:pt idx="8">
                  <c:v>Interest Income</c:v>
                </c:pt>
                <c:pt idx="9">
                  <c:v>Transfer From Bond / Savings</c:v>
                </c:pt>
                <c:pt idx="10">
                  <c:v>Miscellaneous - Not Billed Revenue</c:v>
                </c:pt>
                <c:pt idx="11">
                  <c:v>Transfer From Other Funds</c:v>
                </c:pt>
                <c:pt idx="12">
                  <c:v>Transfer From Debt Services</c:v>
                </c:pt>
                <c:pt idx="13">
                  <c:v>Transfer From General Fund - Grant Revenue</c:v>
                </c:pt>
                <c:pt idx="14">
                  <c:v>Transfer from System Fund - GRANT (EDA)</c:v>
                </c:pt>
                <c:pt idx="15">
                  <c:v>EDA Reimbursement</c:v>
                </c:pt>
                <c:pt idx="16">
                  <c:v>Line of Credit</c:v>
                </c:pt>
              </c:strCache>
            </c:strRef>
          </c:cat>
          <c:val>
            <c:numRef>
              <c:f>'System Fund Fin. &amp; Exp. Sum.'!$K$9:$K$25</c:f>
              <c:numCache>
                <c:formatCode>#,##0_);[Red]\(#,##0\)</c:formatCode>
                <c:ptCount val="17"/>
                <c:pt idx="0">
                  <c:v>958000</c:v>
                </c:pt>
                <c:pt idx="1">
                  <c:v>2829429</c:v>
                </c:pt>
                <c:pt idx="2">
                  <c:v>420000</c:v>
                </c:pt>
                <c:pt idx="3">
                  <c:v>68000</c:v>
                </c:pt>
                <c:pt idx="4">
                  <c:v>0</c:v>
                </c:pt>
                <c:pt idx="5">
                  <c:v>3000</c:v>
                </c:pt>
                <c:pt idx="6">
                  <c:v>38000</c:v>
                </c:pt>
                <c:pt idx="7">
                  <c:v>400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37070</c:v>
                </c:pt>
                <c:pt idx="12">
                  <c:v>79289</c:v>
                </c:pt>
                <c:pt idx="13">
                  <c:v>0</c:v>
                </c:pt>
                <c:pt idx="14">
                  <c:v>0</c:v>
                </c:pt>
                <c:pt idx="15">
                  <c:v>200000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9A-4AE9-916B-F849F5310E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spPr>
    <a:ln w="15875"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Arial Narrow" pitchFamily="34" charset="0"/>
              </a:rPr>
              <a:t>FY 2021 System Fund Expenditure Summary -- Proposed Budget</a:t>
            </a:r>
            <a:r>
              <a:rPr lang="en-US" sz="1400" baseline="0">
                <a:latin typeface="Arial Narrow" pitchFamily="34" charset="0"/>
              </a:rPr>
              <a:t> </a:t>
            </a:r>
            <a:endParaRPr lang="en-US" sz="1400">
              <a:latin typeface="Arial Narrow" pitchFamily="34" charset="0"/>
            </a:endParaRPr>
          </a:p>
        </c:rich>
      </c:tx>
      <c:layout>
        <c:manualLayout>
          <c:xMode val="edge"/>
          <c:yMode val="edge"/>
          <c:x val="0.23498179914879774"/>
          <c:y val="2.8378379888187911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55424003863745E-2"/>
          <c:y val="0.16587833400076271"/>
          <c:w val="0.84271760863751632"/>
          <c:h val="0.83040550278812064"/>
        </c:manualLayout>
      </c:layout>
      <c:pie3DChart>
        <c:varyColors val="1"/>
        <c:ser>
          <c:idx val="7"/>
          <c:order val="7"/>
          <c:dLbls>
            <c:dLbl>
              <c:idx val="0"/>
              <c:layout>
                <c:manualLayout>
                  <c:x val="-9.8195859761301268E-2"/>
                  <c:y val="-3.4307673670338032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0E-4258-8F49-530DDEDA5FE1}"/>
                </c:ext>
              </c:extLst>
            </c:dLbl>
            <c:dLbl>
              <c:idx val="5"/>
              <c:layout>
                <c:manualLayout>
                  <c:x val="0.23338892859061688"/>
                  <c:y val="-0.25058013676208435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0E-4258-8F49-530DDEDA5FE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'System Fund Fin. &amp; Exp. Sum.'!$K$35:$K$40</c:f>
              <c:numCache>
                <c:formatCode>#,##0_);[Red]\(#,##0\)</c:formatCode>
                <c:ptCount val="6"/>
                <c:pt idx="0">
                  <c:v>1019907.2999999999</c:v>
                </c:pt>
                <c:pt idx="1">
                  <c:v>701868.30999999994</c:v>
                </c:pt>
                <c:pt idx="2">
                  <c:v>250076.62499999997</c:v>
                </c:pt>
                <c:pt idx="3">
                  <c:v>185297.62499999997</c:v>
                </c:pt>
                <c:pt idx="4">
                  <c:v>351343.82</c:v>
                </c:pt>
                <c:pt idx="5">
                  <c:v>2286694.29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E-4258-8F49-530DDEDA5FE1}"/>
            </c:ext>
          </c:extLst>
        </c:ser>
        <c:ser>
          <c:idx val="0"/>
          <c:order val="0"/>
          <c:cat>
            <c:strRef>
              <c:f>'System Fund Fin. &amp; Exp. Sum.'!$D$35:$D$40</c:f>
              <c:strCache>
                <c:ptCount val="6"/>
                <c:pt idx="0">
                  <c:v>Administrative Department (531)</c:v>
                </c:pt>
                <c:pt idx="1">
                  <c:v>Water Production and Treatment (532)</c:v>
                </c:pt>
                <c:pt idx="2">
                  <c:v>Water Distribution Department (534)</c:v>
                </c:pt>
                <c:pt idx="3">
                  <c:v>Sewer Collections Department (535)</c:v>
                </c:pt>
                <c:pt idx="4">
                  <c:v>Sewer Treatment Department (536)</c:v>
                </c:pt>
                <c:pt idx="5">
                  <c:v>Electrical Department (540)</c:v>
                </c:pt>
              </c:strCache>
            </c:strRef>
          </c:cat>
          <c:val>
            <c:numRef>
              <c:f>'System Fund Fin. &amp; Exp. Sum.'!$E$35:$E$40</c:f>
              <c:numCache>
                <c:formatCode>#,##0_);[Red]\(#,##0\)</c:formatCode>
                <c:ptCount val="6"/>
                <c:pt idx="0">
                  <c:v>716068</c:v>
                </c:pt>
                <c:pt idx="1">
                  <c:v>441325</c:v>
                </c:pt>
                <c:pt idx="2">
                  <c:v>191234</c:v>
                </c:pt>
                <c:pt idx="3">
                  <c:v>101278</c:v>
                </c:pt>
                <c:pt idx="4">
                  <c:v>218681</c:v>
                </c:pt>
                <c:pt idx="5">
                  <c:v>2177223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0E-4258-8F49-530DDEDA5FE1}"/>
            </c:ext>
          </c:extLst>
        </c:ser>
        <c:ser>
          <c:idx val="1"/>
          <c:order val="1"/>
          <c:cat>
            <c:strRef>
              <c:f>'System Fund Fin. &amp; Exp. Sum.'!$D$35:$D$40</c:f>
              <c:strCache>
                <c:ptCount val="6"/>
                <c:pt idx="0">
                  <c:v>Administrative Department (531)</c:v>
                </c:pt>
                <c:pt idx="1">
                  <c:v>Water Production and Treatment (532)</c:v>
                </c:pt>
                <c:pt idx="2">
                  <c:v>Water Distribution Department (534)</c:v>
                </c:pt>
                <c:pt idx="3">
                  <c:v>Sewer Collections Department (535)</c:v>
                </c:pt>
                <c:pt idx="4">
                  <c:v>Sewer Treatment Department (536)</c:v>
                </c:pt>
                <c:pt idx="5">
                  <c:v>Electrical Department (540)</c:v>
                </c:pt>
              </c:strCache>
            </c:strRef>
          </c:cat>
          <c:val>
            <c:numRef>
              <c:f>'System Fund Fin. &amp; Exp. Sum.'!$F$35:$F$40</c:f>
              <c:numCache>
                <c:formatCode>#,##0_);[Red]\(#,##0\)</c:formatCode>
                <c:ptCount val="6"/>
                <c:pt idx="0">
                  <c:v>795148.41000000015</c:v>
                </c:pt>
                <c:pt idx="1">
                  <c:v>573956</c:v>
                </c:pt>
                <c:pt idx="2">
                  <c:v>218395</c:v>
                </c:pt>
                <c:pt idx="3">
                  <c:v>138066</c:v>
                </c:pt>
                <c:pt idx="4">
                  <c:v>196092</c:v>
                </c:pt>
                <c:pt idx="5">
                  <c:v>2094967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0E-4258-8F49-530DDEDA5FE1}"/>
            </c:ext>
          </c:extLst>
        </c:ser>
        <c:ser>
          <c:idx val="2"/>
          <c:order val="2"/>
          <c:cat>
            <c:strRef>
              <c:f>'System Fund Fin. &amp; Exp. Sum.'!$D$35:$D$40</c:f>
              <c:strCache>
                <c:ptCount val="6"/>
                <c:pt idx="0">
                  <c:v>Administrative Department (531)</c:v>
                </c:pt>
                <c:pt idx="1">
                  <c:v>Water Production and Treatment (532)</c:v>
                </c:pt>
                <c:pt idx="2">
                  <c:v>Water Distribution Department (534)</c:v>
                </c:pt>
                <c:pt idx="3">
                  <c:v>Sewer Collections Department (535)</c:v>
                </c:pt>
                <c:pt idx="4">
                  <c:v>Sewer Treatment Department (536)</c:v>
                </c:pt>
                <c:pt idx="5">
                  <c:v>Electrical Department (540)</c:v>
                </c:pt>
              </c:strCache>
            </c:strRef>
          </c:cat>
          <c:val>
            <c:numRef>
              <c:f>'System Fund Fin. &amp; Exp. Sum.'!$G$35:$G$40</c:f>
              <c:numCache>
                <c:formatCode>#,##0_);[Red]\(#,##0\)</c:formatCode>
                <c:ptCount val="6"/>
                <c:pt idx="0">
                  <c:v>585399.1399999999</c:v>
                </c:pt>
                <c:pt idx="1">
                  <c:v>643218.70000000007</c:v>
                </c:pt>
                <c:pt idx="2">
                  <c:v>216451.68</c:v>
                </c:pt>
                <c:pt idx="3">
                  <c:v>121972.23</c:v>
                </c:pt>
                <c:pt idx="4">
                  <c:v>247594.22</c:v>
                </c:pt>
                <c:pt idx="5">
                  <c:v>2741657.83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0E-4258-8F49-530DDEDA5FE1}"/>
            </c:ext>
          </c:extLst>
        </c:ser>
        <c:ser>
          <c:idx val="3"/>
          <c:order val="3"/>
          <c:cat>
            <c:strRef>
              <c:f>'System Fund Fin. &amp; Exp. Sum.'!$D$35:$D$40</c:f>
              <c:strCache>
                <c:ptCount val="6"/>
                <c:pt idx="0">
                  <c:v>Administrative Department (531)</c:v>
                </c:pt>
                <c:pt idx="1">
                  <c:v>Water Production and Treatment (532)</c:v>
                </c:pt>
                <c:pt idx="2">
                  <c:v>Water Distribution Department (534)</c:v>
                </c:pt>
                <c:pt idx="3">
                  <c:v>Sewer Collections Department (535)</c:v>
                </c:pt>
                <c:pt idx="4">
                  <c:v>Sewer Treatment Department (536)</c:v>
                </c:pt>
                <c:pt idx="5">
                  <c:v>Electrical Department (540)</c:v>
                </c:pt>
              </c:strCache>
            </c:strRef>
          </c:cat>
          <c:val>
            <c:numRef>
              <c:f>'System Fund Fin. &amp; Exp. Sum.'!$H$35:$H$40</c:f>
              <c:numCache>
                <c:formatCode>#,##0_);[Red]\(#,##0\)</c:formatCode>
                <c:ptCount val="6"/>
                <c:pt idx="0">
                  <c:v>909565</c:v>
                </c:pt>
                <c:pt idx="1">
                  <c:v>632896</c:v>
                </c:pt>
                <c:pt idx="2">
                  <c:v>259376</c:v>
                </c:pt>
                <c:pt idx="3">
                  <c:v>172076</c:v>
                </c:pt>
                <c:pt idx="4">
                  <c:v>288287</c:v>
                </c:pt>
                <c:pt idx="5">
                  <c:v>2321267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0E-4258-8F49-530DDEDA5FE1}"/>
            </c:ext>
          </c:extLst>
        </c:ser>
        <c:ser>
          <c:idx val="4"/>
          <c:order val="4"/>
          <c:cat>
            <c:strRef>
              <c:f>'System Fund Fin. &amp; Exp. Sum.'!$D$35:$D$40</c:f>
              <c:strCache>
                <c:ptCount val="6"/>
                <c:pt idx="0">
                  <c:v>Administrative Department (531)</c:v>
                </c:pt>
                <c:pt idx="1">
                  <c:v>Water Production and Treatment (532)</c:v>
                </c:pt>
                <c:pt idx="2">
                  <c:v>Water Distribution Department (534)</c:v>
                </c:pt>
                <c:pt idx="3">
                  <c:v>Sewer Collections Department (535)</c:v>
                </c:pt>
                <c:pt idx="4">
                  <c:v>Sewer Treatment Department (536)</c:v>
                </c:pt>
                <c:pt idx="5">
                  <c:v>Electrical Department (540)</c:v>
                </c:pt>
              </c:strCache>
            </c:strRef>
          </c:cat>
          <c:val>
            <c:numRef>
              <c:f>'System Fund Fin. &amp; Exp. Sum.'!$I$35:$I$40</c:f>
              <c:numCache>
                <c:formatCode>#,##0_);[Red]\(#,##0\)</c:formatCode>
                <c:ptCount val="6"/>
                <c:pt idx="0">
                  <c:v>674571.09999999986</c:v>
                </c:pt>
                <c:pt idx="1">
                  <c:v>459998.99</c:v>
                </c:pt>
                <c:pt idx="2">
                  <c:v>146028.41</c:v>
                </c:pt>
                <c:pt idx="3">
                  <c:v>81423.22</c:v>
                </c:pt>
                <c:pt idx="4">
                  <c:v>171689.41</c:v>
                </c:pt>
                <c:pt idx="5">
                  <c:v>1444734.7200000002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0E-4258-8F49-530DDEDA5FE1}"/>
            </c:ext>
          </c:extLst>
        </c:ser>
        <c:ser>
          <c:idx val="5"/>
          <c:order val="5"/>
          <c:cat>
            <c:strRef>
              <c:f>'System Fund Fin. &amp; Exp. Sum.'!$D$35:$D$40</c:f>
              <c:strCache>
                <c:ptCount val="6"/>
                <c:pt idx="0">
                  <c:v>Administrative Department (531)</c:v>
                </c:pt>
                <c:pt idx="1">
                  <c:v>Water Production and Treatment (532)</c:v>
                </c:pt>
                <c:pt idx="2">
                  <c:v>Water Distribution Department (534)</c:v>
                </c:pt>
                <c:pt idx="3">
                  <c:v>Sewer Collections Department (535)</c:v>
                </c:pt>
                <c:pt idx="4">
                  <c:v>Sewer Treatment Department (536)</c:v>
                </c:pt>
                <c:pt idx="5">
                  <c:v>Electrical Department (540)</c:v>
                </c:pt>
              </c:strCache>
            </c:strRef>
          </c:cat>
          <c:val>
            <c:numRef>
              <c:f>'System Fund Fin. &amp; Exp. Sum.'!$J$35:$J$40</c:f>
              <c:numCache>
                <c:formatCode>#,##0_);[Red]\(#,##0\)</c:formatCode>
                <c:ptCount val="6"/>
                <c:pt idx="0">
                  <c:v>815158.73</c:v>
                </c:pt>
                <c:pt idx="1">
                  <c:v>618210.52</c:v>
                </c:pt>
                <c:pt idx="2">
                  <c:v>185870.12</c:v>
                </c:pt>
                <c:pt idx="3">
                  <c:v>125666.68</c:v>
                </c:pt>
                <c:pt idx="4">
                  <c:v>267854.08999999997</c:v>
                </c:pt>
                <c:pt idx="5">
                  <c:v>2187007.13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0E-4258-8F49-530DDEDA5FE1}"/>
            </c:ext>
          </c:extLst>
        </c:ser>
        <c:ser>
          <c:idx val="6"/>
          <c:order val="6"/>
          <c:cat>
            <c:strRef>
              <c:f>'System Fund Fin. &amp; Exp. Sum.'!$D$35:$D$40</c:f>
              <c:strCache>
                <c:ptCount val="6"/>
                <c:pt idx="0">
                  <c:v>Administrative Department (531)</c:v>
                </c:pt>
                <c:pt idx="1">
                  <c:v>Water Production and Treatment (532)</c:v>
                </c:pt>
                <c:pt idx="2">
                  <c:v>Water Distribution Department (534)</c:v>
                </c:pt>
                <c:pt idx="3">
                  <c:v>Sewer Collections Department (535)</c:v>
                </c:pt>
                <c:pt idx="4">
                  <c:v>Sewer Treatment Department (536)</c:v>
                </c:pt>
                <c:pt idx="5">
                  <c:v>Electrical Department (540)</c:v>
                </c:pt>
              </c:strCache>
            </c:strRef>
          </c:cat>
          <c:val>
            <c:numRef>
              <c:f>'System Fund Fin. &amp; Exp. Sum.'!$K$35:$K$40</c:f>
              <c:numCache>
                <c:formatCode>#,##0_);[Red]\(#,##0\)</c:formatCode>
                <c:ptCount val="6"/>
                <c:pt idx="0">
                  <c:v>1019907.2999999999</c:v>
                </c:pt>
                <c:pt idx="1">
                  <c:v>701868.30999999994</c:v>
                </c:pt>
                <c:pt idx="2">
                  <c:v>250076.62499999997</c:v>
                </c:pt>
                <c:pt idx="3">
                  <c:v>185297.62499999997</c:v>
                </c:pt>
                <c:pt idx="4">
                  <c:v>351343.82</c:v>
                </c:pt>
                <c:pt idx="5">
                  <c:v>2286694.29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0E-4258-8F49-530DDEDA5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/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Chart6"/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 codeName="Chart8"/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9"/>
  <sheetViews>
    <sheetView tabSelected="1" zoomScale="7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541020</xdr:colOff>
      <xdr:row>2</xdr:row>
      <xdr:rowOff>62865</xdr:rowOff>
    </xdr:from>
    <xdr:to>
      <xdr:col>4</xdr:col>
      <xdr:colOff>7620</xdr:colOff>
      <xdr:row>29</xdr:row>
      <xdr:rowOff>111125</xdr:rowOff>
    </xdr:to>
    <xdr:pic>
      <xdr:nvPicPr>
        <xdr:cNvPr id="4" name="Picture 3" descr="1104067-Clipart-Pen-Pointing-To-A-Bar-Graph-On-Beige-Royalty-Free-Vector-Illustratio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020" y="443865"/>
          <a:ext cx="1905000" cy="1572260"/>
        </a:xfrm>
        <a:prstGeom prst="rect">
          <a:avLst/>
        </a:prstGeom>
      </xdr:spPr>
    </xdr:pic>
    <xdr:clientData/>
  </xdr:twoCellAnchor>
  <xdr:twoCellAnchor editAs="oneCell">
    <xdr:from>
      <xdr:col>6</xdr:col>
      <xdr:colOff>340995</xdr:colOff>
      <xdr:row>56</xdr:row>
      <xdr:rowOff>140970</xdr:rowOff>
    </xdr:from>
    <xdr:to>
      <xdr:col>11</xdr:col>
      <xdr:colOff>80010</xdr:colOff>
      <xdr:row>66</xdr:row>
      <xdr:rowOff>166370</xdr:rowOff>
    </xdr:to>
    <xdr:pic>
      <xdr:nvPicPr>
        <xdr:cNvPr id="5" name="Picture 4" descr="1104067-Clipart-Pen-Pointing-To-A-Bar-Graph-On-Beige-Royalty-Free-Vector-Illustration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8070" y="6675120"/>
          <a:ext cx="1891665" cy="1520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486029</xdr:colOff>
      <xdr:row>24</xdr:row>
      <xdr:rowOff>72929</xdr:rowOff>
    </xdr:from>
    <xdr:ext cx="5704190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01304" y="4644929"/>
          <a:ext cx="570419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Change if Add</a:t>
          </a:r>
          <a:r>
            <a:rPr lang="en-US" sz="54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MSD</a:t>
          </a:r>
          <a:endParaRPr 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9525</xdr:colOff>
      <xdr:row>2</xdr:row>
      <xdr:rowOff>38101</xdr:rowOff>
    </xdr:from>
    <xdr:to>
      <xdr:col>9</xdr:col>
      <xdr:colOff>581516</xdr:colOff>
      <xdr:row>44</xdr:row>
      <xdr:rowOff>104776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4C18A6F-ABEF-45FD-B874-105B32C10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999880" y="1428506"/>
          <a:ext cx="8067675" cy="60488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</xdr:colOff>
      <xdr:row>14</xdr:row>
      <xdr:rowOff>149128</xdr:rowOff>
    </xdr:from>
    <xdr:ext cx="6277299" cy="181427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10425" y="2558953"/>
          <a:ext cx="6277299" cy="181427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Need to Look at Audit Get Ending</a:t>
          </a:r>
          <a:r>
            <a:rPr lang="en-US" sz="28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</a:t>
          </a:r>
          <a:r>
            <a:rPr lang="en-US" sz="2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Fund Balance</a:t>
          </a:r>
          <a:r>
            <a:rPr lang="en-US" sz="54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</a:t>
          </a:r>
          <a:r>
            <a:rPr lang="en-US" sz="2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Correct Not Finished With This Page</a:t>
          </a:r>
        </a:p>
      </xdr:txBody>
    </xdr:sp>
    <xdr:clientData/>
  </xdr:oneCellAnchor>
  <xdr:twoCellAnchor>
    <xdr:from>
      <xdr:col>18</xdr:col>
      <xdr:colOff>342900</xdr:colOff>
      <xdr:row>38</xdr:row>
      <xdr:rowOff>68580</xdr:rowOff>
    </xdr:from>
    <xdr:to>
      <xdr:col>21</xdr:col>
      <xdr:colOff>53340</xdr:colOff>
      <xdr:row>58</xdr:row>
      <xdr:rowOff>0</xdr:rowOff>
    </xdr:to>
    <xdr:sp macro="" textlink="">
      <xdr:nvSpPr>
        <xdr:cNvPr id="3" name="Line Callout 1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791950" y="6364605"/>
          <a:ext cx="1482090" cy="3208020"/>
        </a:xfrm>
        <a:prstGeom prst="borderCallout1">
          <a:avLst>
            <a:gd name="adj1" fmla="val 18750"/>
            <a:gd name="adj2" fmla="val -8333"/>
            <a:gd name="adj3" fmla="val -12415"/>
            <a:gd name="adj4" fmla="val -24193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190500</xdr:colOff>
      <xdr:row>26</xdr:row>
      <xdr:rowOff>0</xdr:rowOff>
    </xdr:from>
    <xdr:to>
      <xdr:col>18</xdr:col>
      <xdr:colOff>525780</xdr:colOff>
      <xdr:row>49</xdr:row>
      <xdr:rowOff>129540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812780" y="4442460"/>
          <a:ext cx="1554480" cy="400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Transfer to Debt Service 01 Fund GL Trial Balance</a:t>
          </a:r>
        </a:p>
      </xdr:txBody>
    </xdr:sp>
    <xdr:clientData/>
  </xdr:twoCellAnchor>
  <xdr:oneCellAnchor>
    <xdr:from>
      <xdr:col>11</xdr:col>
      <xdr:colOff>164084</xdr:colOff>
      <xdr:row>6</xdr:row>
      <xdr:rowOff>99599</xdr:rowOff>
    </xdr:from>
    <xdr:ext cx="7468135" cy="374141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738364" y="1082579"/>
          <a:ext cx="7468135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fund balance July 1 --</a:t>
          </a:r>
          <a:r>
            <a:rPr lang="en-US" sz="18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look at gen. and system and check debt service as well</a:t>
          </a:r>
          <a:endParaRPr lang="en-US" sz="1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3</xdr:col>
      <xdr:colOff>5715</xdr:colOff>
      <xdr:row>3</xdr:row>
      <xdr:rowOff>57150</xdr:rowOff>
    </xdr:from>
    <xdr:to>
      <xdr:col>3</xdr:col>
      <xdr:colOff>1657350</xdr:colOff>
      <xdr:row>5</xdr:row>
      <xdr:rowOff>9526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10565" y="466725"/>
          <a:ext cx="165163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="1"/>
            <a:t>Exhibit "A"</a:t>
          </a:r>
        </a:p>
      </xdr:txBody>
    </xdr:sp>
    <xdr:clientData/>
  </xdr:twoCellAnchor>
  <xdr:twoCellAnchor>
    <xdr:from>
      <xdr:col>11</xdr:col>
      <xdr:colOff>308610</xdr:colOff>
      <xdr:row>10</xdr:row>
      <xdr:rowOff>142875</xdr:rowOff>
    </xdr:from>
    <xdr:to>
      <xdr:col>15</xdr:col>
      <xdr:colOff>552450</xdr:colOff>
      <xdr:row>12</xdr:row>
      <xdr:rowOff>158115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509510" y="1381125"/>
          <a:ext cx="2606040" cy="3771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Revenues</a:t>
          </a:r>
          <a:r>
            <a:rPr lang="en-US" sz="1100" b="1" baseline="0">
              <a:solidFill>
                <a:srgbClr val="FF0000"/>
              </a:solidFill>
            </a:rPr>
            <a:t> and Expenditures are linked back to GF/SF Fin and Exp Summary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211455</xdr:colOff>
      <xdr:row>13</xdr:row>
      <xdr:rowOff>15240</xdr:rowOff>
    </xdr:from>
    <xdr:to>
      <xdr:col>15</xdr:col>
      <xdr:colOff>531495</xdr:colOff>
      <xdr:row>14</xdr:row>
      <xdr:rowOff>173355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412355" y="1796415"/>
          <a:ext cx="2682240" cy="339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Also</a:t>
          </a:r>
          <a:r>
            <a:rPr lang="en-US" sz="1100" b="1" baseline="0">
              <a:solidFill>
                <a:srgbClr val="FF0000"/>
              </a:solidFill>
            </a:rPr>
            <a:t> remember to look at depreciation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1270</xdr:colOff>
      <xdr:row>62</xdr:row>
      <xdr:rowOff>102647</xdr:rowOff>
    </xdr:from>
    <xdr:ext cx="5953938" cy="31149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353046" y="12062999"/>
          <a:ext cx="5953938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noFill/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Do</a:t>
          </a:r>
          <a:r>
            <a:rPr lang="en-US" sz="1400" b="1" cap="none" spc="100" baseline="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noFill/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 We need to add to the other accounts like office supplies etc...</a:t>
          </a:r>
          <a:endParaRPr lang="en-US" sz="14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noFill/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6152388" cy="4465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5335" cy="62891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57150</xdr:rowOff>
    </xdr:from>
    <xdr:to>
      <xdr:col>11</xdr:col>
      <xdr:colOff>523875</xdr:colOff>
      <xdr:row>15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219825" y="485775"/>
          <a:ext cx="31146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Discovered 1/27/2020 that the headings</a:t>
          </a:r>
          <a:r>
            <a:rPr lang="en-US" sz="1100" baseline="0"/>
            <a:t> were switched with the Comination Tax and the General Obigation Refunding.  </a:t>
          </a:r>
        </a:p>
        <a:p>
          <a:endParaRPr lang="en-US" sz="1100" baseline="0"/>
        </a:p>
        <a:p>
          <a:r>
            <a:rPr lang="en-US" sz="1100" baseline="0"/>
            <a:t>The correction was made and should show the corrected title as of 1/27/2020.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%202013\Budget%20XLence\All%20Accounts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%202013\Budget%20XLence\GL_TrialBalanc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S%202021/payroll%20informat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%202013\Budget%20XLence\GL_TrialBalance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%202013\Budget%20XLence\GL_TrialBalance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Data\asystV10\All%20Accounts%20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S%202020/payroll%20informatio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%202013\Budget%20XLence\GL_TrialBalance%202011%20SYSTEM%20FU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Final 2013"/>
    </sheetNames>
    <sheetDataSet>
      <sheetData sheetId="0" refreshError="1">
        <row r="4">
          <cell r="F4">
            <v>315000</v>
          </cell>
          <cell r="G4">
            <v>-282749.01</v>
          </cell>
          <cell r="H4">
            <v>-282749.01</v>
          </cell>
        </row>
        <row r="5">
          <cell r="G5">
            <v>-12421.14</v>
          </cell>
          <cell r="H5">
            <v>-12421.14</v>
          </cell>
        </row>
        <row r="6">
          <cell r="G6">
            <v>-9222.86</v>
          </cell>
          <cell r="H6">
            <v>-9222.86</v>
          </cell>
        </row>
        <row r="7">
          <cell r="G7">
            <v>-518031.24</v>
          </cell>
          <cell r="H7">
            <v>-518031.24</v>
          </cell>
        </row>
        <row r="8">
          <cell r="G8">
            <v>-84652.46</v>
          </cell>
          <cell r="H8">
            <v>-84652.46</v>
          </cell>
        </row>
        <row r="12">
          <cell r="G12">
            <v>-283277.26</v>
          </cell>
          <cell r="H12">
            <v>-283277.26</v>
          </cell>
        </row>
        <row r="14">
          <cell r="G14">
            <v>-15892.5</v>
          </cell>
          <cell r="H14">
            <v>-15892.5</v>
          </cell>
        </row>
        <row r="17">
          <cell r="G17">
            <v>-8485.6200000000008</v>
          </cell>
          <cell r="H17">
            <v>-10182.74</v>
          </cell>
        </row>
        <row r="19">
          <cell r="G19">
            <v>-344004.29</v>
          </cell>
          <cell r="H19">
            <v>-412805.15</v>
          </cell>
        </row>
        <row r="21">
          <cell r="G21">
            <v>-445000</v>
          </cell>
        </row>
        <row r="22">
          <cell r="G22">
            <v>-1534.38</v>
          </cell>
          <cell r="H22">
            <v>-1841.26</v>
          </cell>
        </row>
        <row r="24">
          <cell r="G24">
            <v>-3587.5</v>
          </cell>
          <cell r="H24">
            <v>-4305</v>
          </cell>
        </row>
        <row r="26">
          <cell r="G26">
            <v>-6260</v>
          </cell>
          <cell r="H26">
            <v>-7512</v>
          </cell>
        </row>
        <row r="31">
          <cell r="G31">
            <v>-56554.05</v>
          </cell>
          <cell r="H31">
            <v>-67864.86</v>
          </cell>
        </row>
        <row r="98">
          <cell r="G98">
            <v>0</v>
          </cell>
        </row>
        <row r="120">
          <cell r="F120">
            <v>0</v>
          </cell>
        </row>
        <row r="127">
          <cell r="F127">
            <v>0</v>
          </cell>
          <cell r="H127">
            <v>0</v>
          </cell>
        </row>
        <row r="128">
          <cell r="F128">
            <v>0</v>
          </cell>
          <cell r="H128">
            <v>0</v>
          </cell>
        </row>
        <row r="129">
          <cell r="H129">
            <v>0</v>
          </cell>
        </row>
        <row r="131">
          <cell r="F131">
            <v>0</v>
          </cell>
          <cell r="H131">
            <v>0</v>
          </cell>
        </row>
        <row r="132">
          <cell r="F132">
            <v>0</v>
          </cell>
          <cell r="H132">
            <v>0</v>
          </cell>
        </row>
        <row r="136">
          <cell r="F136">
            <v>0</v>
          </cell>
        </row>
        <row r="179">
          <cell r="F179">
            <v>0</v>
          </cell>
        </row>
        <row r="245">
          <cell r="F245">
            <v>0</v>
          </cell>
        </row>
        <row r="254">
          <cell r="F254">
            <v>0</v>
          </cell>
        </row>
        <row r="256">
          <cell r="F256">
            <v>0</v>
          </cell>
        </row>
        <row r="287">
          <cell r="F287">
            <v>0</v>
          </cell>
        </row>
        <row r="298">
          <cell r="F298">
            <v>0</v>
          </cell>
        </row>
        <row r="305">
          <cell r="F305">
            <v>0</v>
          </cell>
        </row>
        <row r="345">
          <cell r="F345">
            <v>2000</v>
          </cell>
        </row>
        <row r="431">
          <cell r="F431">
            <v>0</v>
          </cell>
        </row>
        <row r="432">
          <cell r="F432">
            <v>0</v>
          </cell>
        </row>
        <row r="435">
          <cell r="F435">
            <v>0</v>
          </cell>
        </row>
        <row r="439">
          <cell r="F439">
            <v>0</v>
          </cell>
        </row>
        <row r="441">
          <cell r="F441">
            <v>0</v>
          </cell>
        </row>
        <row r="443">
          <cell r="F443">
            <v>0</v>
          </cell>
        </row>
        <row r="449">
          <cell r="F449">
            <v>0</v>
          </cell>
        </row>
        <row r="451">
          <cell r="F451">
            <v>0</v>
          </cell>
        </row>
        <row r="455">
          <cell r="F455">
            <v>0</v>
          </cell>
        </row>
        <row r="484">
          <cell r="F484">
            <v>0</v>
          </cell>
        </row>
        <row r="492">
          <cell r="F49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9">
          <cell r="F509">
            <v>0</v>
          </cell>
        </row>
        <row r="513">
          <cell r="F513">
            <v>0</v>
          </cell>
        </row>
        <row r="514">
          <cell r="F514">
            <v>0</v>
          </cell>
        </row>
        <row r="516">
          <cell r="F516">
            <v>0</v>
          </cell>
        </row>
        <row r="517">
          <cell r="F517">
            <v>0</v>
          </cell>
        </row>
        <row r="532">
          <cell r="F532">
            <v>0</v>
          </cell>
        </row>
        <row r="533">
          <cell r="F533">
            <v>0</v>
          </cell>
        </row>
        <row r="536">
          <cell r="F536">
            <v>0</v>
          </cell>
        </row>
        <row r="537">
          <cell r="F537">
            <v>0</v>
          </cell>
        </row>
        <row r="550">
          <cell r="F550">
            <v>0</v>
          </cell>
        </row>
        <row r="551">
          <cell r="F551">
            <v>0</v>
          </cell>
        </row>
        <row r="595">
          <cell r="F595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33">
          <cell r="G633">
            <v>0</v>
          </cell>
          <cell r="H633">
            <v>0</v>
          </cell>
        </row>
        <row r="635">
          <cell r="G635">
            <v>0</v>
          </cell>
          <cell r="H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</row>
        <row r="637">
          <cell r="G637">
            <v>0</v>
          </cell>
          <cell r="H637">
            <v>0</v>
          </cell>
        </row>
        <row r="638">
          <cell r="G638">
            <v>0</v>
          </cell>
          <cell r="H638">
            <v>0</v>
          </cell>
        </row>
        <row r="639">
          <cell r="G639">
            <v>0</v>
          </cell>
          <cell r="H639">
            <v>0</v>
          </cell>
        </row>
        <row r="640">
          <cell r="G640">
            <v>0</v>
          </cell>
          <cell r="H640">
            <v>0</v>
          </cell>
        </row>
        <row r="643">
          <cell r="G643">
            <v>-240</v>
          </cell>
          <cell r="H643">
            <v>-288</v>
          </cell>
        </row>
        <row r="647">
          <cell r="G647">
            <v>-28832.97</v>
          </cell>
          <cell r="H647">
            <v>-34599.56</v>
          </cell>
        </row>
        <row r="648">
          <cell r="G648">
            <v>-483375.05</v>
          </cell>
          <cell r="H648">
            <v>-580050.06000000006</v>
          </cell>
        </row>
        <row r="649">
          <cell r="G649">
            <v>0</v>
          </cell>
          <cell r="H649">
            <v>0</v>
          </cell>
        </row>
        <row r="654">
          <cell r="G654">
            <v>-18185</v>
          </cell>
          <cell r="H654">
            <v>-18185</v>
          </cell>
        </row>
        <row r="656">
          <cell r="G656">
            <v>-1370.5</v>
          </cell>
          <cell r="H656">
            <v>-1370.5</v>
          </cell>
        </row>
        <row r="705">
          <cell r="F705">
            <v>0</v>
          </cell>
        </row>
        <row r="769">
          <cell r="F769">
            <v>0</v>
          </cell>
        </row>
        <row r="803">
          <cell r="F803">
            <v>0</v>
          </cell>
        </row>
        <row r="805">
          <cell r="F805">
            <v>0</v>
          </cell>
        </row>
        <row r="807">
          <cell r="F807">
            <v>0</v>
          </cell>
        </row>
        <row r="809">
          <cell r="F809">
            <v>0</v>
          </cell>
        </row>
        <row r="830">
          <cell r="F830">
            <v>0</v>
          </cell>
        </row>
        <row r="835">
          <cell r="F835">
            <v>0</v>
          </cell>
        </row>
        <row r="867">
          <cell r="F867">
            <v>0</v>
          </cell>
        </row>
        <row r="875">
          <cell r="F875">
            <v>0</v>
          </cell>
        </row>
        <row r="883">
          <cell r="F883">
            <v>0</v>
          </cell>
        </row>
        <row r="884">
          <cell r="F884">
            <v>0</v>
          </cell>
        </row>
        <row r="998">
          <cell r="F998">
            <v>0</v>
          </cell>
        </row>
        <row r="1002">
          <cell r="F1002">
            <v>19929</v>
          </cell>
          <cell r="G1002">
            <v>21862.06</v>
          </cell>
          <cell r="H1002">
            <v>21862.06</v>
          </cell>
        </row>
        <row r="1003">
          <cell r="F1003">
            <v>0</v>
          </cell>
          <cell r="G1003">
            <v>0</v>
          </cell>
          <cell r="H1003">
            <v>0</v>
          </cell>
        </row>
        <row r="1004">
          <cell r="F1004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</sheetNames>
    <sheetDataSet>
      <sheetData sheetId="0" refreshError="1">
        <row r="2">
          <cell r="I2">
            <v>0</v>
          </cell>
        </row>
        <row r="19">
          <cell r="I19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58">
          <cell r="I58">
            <v>0</v>
          </cell>
        </row>
        <row r="144">
          <cell r="I144">
            <v>0</v>
          </cell>
        </row>
        <row r="245">
          <cell r="I245">
            <v>0</v>
          </cell>
        </row>
        <row r="414">
          <cell r="I414">
            <v>0</v>
          </cell>
        </row>
        <row r="415">
          <cell r="I415">
            <v>0</v>
          </cell>
        </row>
        <row r="519">
          <cell r="I519">
            <v>0</v>
          </cell>
        </row>
        <row r="520">
          <cell r="I520">
            <v>0</v>
          </cell>
        </row>
        <row r="521">
          <cell r="I52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L3">
            <v>101790.505</v>
          </cell>
        </row>
        <row r="4">
          <cell r="L4">
            <v>24704.83</v>
          </cell>
        </row>
        <row r="5">
          <cell r="L5">
            <v>9676.5</v>
          </cell>
        </row>
        <row r="6">
          <cell r="L6">
            <v>12966</v>
          </cell>
        </row>
        <row r="7">
          <cell r="L7">
            <v>22710</v>
          </cell>
        </row>
        <row r="8">
          <cell r="L8">
            <v>594.81500000000005</v>
          </cell>
        </row>
        <row r="9">
          <cell r="L9">
            <v>405</v>
          </cell>
        </row>
        <row r="12">
          <cell r="L12">
            <v>0</v>
          </cell>
        </row>
        <row r="13">
          <cell r="L13">
            <v>58990.27</v>
          </cell>
        </row>
        <row r="14">
          <cell r="L14">
            <v>4513</v>
          </cell>
        </row>
        <row r="15">
          <cell r="L15">
            <v>6046</v>
          </cell>
        </row>
        <row r="16">
          <cell r="L16">
            <v>18168</v>
          </cell>
        </row>
        <row r="17">
          <cell r="L17">
            <v>8697.58</v>
          </cell>
        </row>
        <row r="18">
          <cell r="L18">
            <v>324</v>
          </cell>
        </row>
        <row r="21">
          <cell r="L21">
            <v>0</v>
          </cell>
        </row>
        <row r="22">
          <cell r="L22">
            <v>0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31">
          <cell r="L31">
            <v>7200</v>
          </cell>
        </row>
        <row r="32">
          <cell r="L32">
            <v>0</v>
          </cell>
        </row>
        <row r="35">
          <cell r="L35">
            <v>0</v>
          </cell>
        </row>
        <row r="36">
          <cell r="L36">
            <v>0</v>
          </cell>
        </row>
        <row r="39">
          <cell r="L39">
            <v>58300</v>
          </cell>
        </row>
        <row r="40">
          <cell r="L40">
            <v>30824.799999999999</v>
          </cell>
        </row>
        <row r="41">
          <cell r="L41">
            <v>300665.15000000002</v>
          </cell>
        </row>
        <row r="42">
          <cell r="L42">
            <v>4091.1</v>
          </cell>
        </row>
        <row r="43">
          <cell r="L43">
            <v>30133</v>
          </cell>
        </row>
        <row r="44">
          <cell r="L44">
            <v>39955</v>
          </cell>
        </row>
        <row r="45">
          <cell r="L45">
            <v>72672</v>
          </cell>
        </row>
        <row r="46">
          <cell r="L46">
            <v>21158.48</v>
          </cell>
        </row>
        <row r="47">
          <cell r="L47">
            <v>1369.6399999999999</v>
          </cell>
        </row>
        <row r="50">
          <cell r="L50">
            <v>22030.400000000001</v>
          </cell>
        </row>
        <row r="51">
          <cell r="L51">
            <v>0</v>
          </cell>
        </row>
        <row r="52">
          <cell r="L52">
            <v>1685</v>
          </cell>
        </row>
        <row r="53">
          <cell r="L53">
            <v>0</v>
          </cell>
        </row>
        <row r="54">
          <cell r="L54">
            <v>0</v>
          </cell>
        </row>
        <row r="55">
          <cell r="L55">
            <v>88.09</v>
          </cell>
        </row>
        <row r="56">
          <cell r="L56">
            <v>162</v>
          </cell>
        </row>
        <row r="59">
          <cell r="L59">
            <v>3900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  <row r="67">
          <cell r="L67">
            <v>27487.07</v>
          </cell>
        </row>
        <row r="68">
          <cell r="L68">
            <v>26096.880000000001</v>
          </cell>
        </row>
        <row r="69">
          <cell r="L69">
            <v>0</v>
          </cell>
        </row>
        <row r="70">
          <cell r="L70">
            <v>54332.2</v>
          </cell>
        </row>
        <row r="71">
          <cell r="L71">
            <v>8057</v>
          </cell>
        </row>
        <row r="72">
          <cell r="L72">
            <v>5492</v>
          </cell>
        </row>
        <row r="73">
          <cell r="L73">
            <v>18168</v>
          </cell>
        </row>
        <row r="74">
          <cell r="L74">
            <v>494.66999999999996</v>
          </cell>
        </row>
        <row r="75">
          <cell r="L75">
            <v>810</v>
          </cell>
        </row>
        <row r="78">
          <cell r="L78">
            <v>900</v>
          </cell>
        </row>
        <row r="80">
          <cell r="L80">
            <v>0</v>
          </cell>
        </row>
        <row r="81">
          <cell r="L81">
            <v>0</v>
          </cell>
        </row>
        <row r="83">
          <cell r="L83">
            <v>0</v>
          </cell>
        </row>
        <row r="84">
          <cell r="L84">
            <v>0</v>
          </cell>
        </row>
        <row r="87">
          <cell r="L87">
            <v>1800</v>
          </cell>
        </row>
        <row r="89">
          <cell r="L89">
            <v>0</v>
          </cell>
        </row>
        <row r="92">
          <cell r="L92">
            <v>0</v>
          </cell>
        </row>
        <row r="93">
          <cell r="L93">
            <v>0</v>
          </cell>
        </row>
        <row r="96">
          <cell r="L96">
            <v>35361.599999999999</v>
          </cell>
        </row>
        <row r="97">
          <cell r="L97">
            <v>2705</v>
          </cell>
        </row>
        <row r="98">
          <cell r="L98">
            <v>3625</v>
          </cell>
        </row>
        <row r="99">
          <cell r="L99">
            <v>9084</v>
          </cell>
        </row>
        <row r="100">
          <cell r="L100">
            <v>141.38999999999999</v>
          </cell>
        </row>
        <row r="101">
          <cell r="L101">
            <v>162</v>
          </cell>
        </row>
        <row r="104">
          <cell r="L104">
            <v>39589.705000000002</v>
          </cell>
        </row>
        <row r="105">
          <cell r="L105">
            <v>60438.34</v>
          </cell>
        </row>
        <row r="106">
          <cell r="L106">
            <v>31732.29</v>
          </cell>
        </row>
        <row r="107">
          <cell r="L107">
            <v>10080.5</v>
          </cell>
        </row>
        <row r="108">
          <cell r="L108">
            <v>13506</v>
          </cell>
        </row>
        <row r="109">
          <cell r="L109">
            <v>22710</v>
          </cell>
        </row>
        <row r="110">
          <cell r="L110">
            <v>561.46499999999992</v>
          </cell>
        </row>
        <row r="111">
          <cell r="L111">
            <v>405</v>
          </cell>
        </row>
        <row r="114">
          <cell r="L114">
            <v>32434.005000000001</v>
          </cell>
        </row>
        <row r="115">
          <cell r="L115">
            <v>46371.89</v>
          </cell>
        </row>
        <row r="116">
          <cell r="L116">
            <v>83857.62</v>
          </cell>
        </row>
        <row r="117">
          <cell r="L117">
            <v>12443</v>
          </cell>
        </row>
        <row r="118">
          <cell r="L118">
            <v>16672.5</v>
          </cell>
        </row>
        <row r="119">
          <cell r="L119">
            <v>31794</v>
          </cell>
        </row>
        <row r="120">
          <cell r="L120">
            <v>9776.5450000000001</v>
          </cell>
        </row>
        <row r="121">
          <cell r="L121">
            <v>567</v>
          </cell>
        </row>
        <row r="124">
          <cell r="L124">
            <v>52362.579999999994</v>
          </cell>
        </row>
        <row r="125">
          <cell r="L125">
            <v>4006</v>
          </cell>
        </row>
        <row r="126">
          <cell r="L126">
            <v>5367</v>
          </cell>
        </row>
        <row r="127">
          <cell r="L127">
            <v>13626</v>
          </cell>
        </row>
        <row r="128">
          <cell r="L128">
            <v>3147.0450000000001</v>
          </cell>
        </row>
        <row r="129">
          <cell r="L129">
            <v>243</v>
          </cell>
        </row>
        <row r="132">
          <cell r="L132">
            <v>52362.579999999994</v>
          </cell>
        </row>
        <row r="133">
          <cell r="L133">
            <v>4006</v>
          </cell>
        </row>
        <row r="134">
          <cell r="L134">
            <v>5367</v>
          </cell>
        </row>
        <row r="135">
          <cell r="L135">
            <v>13626</v>
          </cell>
        </row>
        <row r="136">
          <cell r="L136">
            <v>3147.0450000000001</v>
          </cell>
        </row>
        <row r="137">
          <cell r="L137">
            <v>243</v>
          </cell>
        </row>
        <row r="140">
          <cell r="L140">
            <v>32434.005000000001</v>
          </cell>
        </row>
        <row r="141">
          <cell r="L141">
            <v>63720</v>
          </cell>
        </row>
        <row r="142">
          <cell r="L142">
            <v>7356</v>
          </cell>
        </row>
        <row r="143">
          <cell r="L143">
            <v>9855.5</v>
          </cell>
        </row>
        <row r="144">
          <cell r="L144">
            <v>22710</v>
          </cell>
        </row>
        <row r="145">
          <cell r="L145">
            <v>5779.3150000000005</v>
          </cell>
        </row>
        <row r="146">
          <cell r="L146">
            <v>405</v>
          </cell>
        </row>
        <row r="149">
          <cell r="L149">
            <v>72770.880000000005</v>
          </cell>
        </row>
        <row r="150">
          <cell r="L150">
            <v>109756.42</v>
          </cell>
        </row>
        <row r="151">
          <cell r="L151">
            <v>0</v>
          </cell>
        </row>
        <row r="152">
          <cell r="L152">
            <v>13963</v>
          </cell>
        </row>
        <row r="153">
          <cell r="L153">
            <v>18709</v>
          </cell>
        </row>
        <row r="154">
          <cell r="L154">
            <v>27252</v>
          </cell>
        </row>
        <row r="155">
          <cell r="L155">
            <v>2656.9900000000002</v>
          </cell>
        </row>
        <row r="156">
          <cell r="L156">
            <v>486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</sheetNames>
    <sheetDataSet>
      <sheetData sheetId="0">
        <row r="173">
          <cell r="I173">
            <v>0</v>
          </cell>
        </row>
        <row r="315">
          <cell r="I315">
            <v>0</v>
          </cell>
        </row>
        <row r="416">
          <cell r="I416">
            <v>0</v>
          </cell>
        </row>
        <row r="585">
          <cell r="I585">
            <v>0</v>
          </cell>
        </row>
        <row r="586">
          <cell r="I586">
            <v>0</v>
          </cell>
        </row>
        <row r="667">
          <cell r="I667">
            <v>0</v>
          </cell>
        </row>
        <row r="668">
          <cell r="I668">
            <v>0</v>
          </cell>
        </row>
        <row r="882">
          <cell r="I882">
            <v>0</v>
          </cell>
        </row>
        <row r="895">
          <cell r="I895">
            <v>0</v>
          </cell>
        </row>
        <row r="1170">
          <cell r="I1170">
            <v>0</v>
          </cell>
        </row>
        <row r="1171">
          <cell r="I1171">
            <v>37741.24</v>
          </cell>
        </row>
        <row r="1207">
          <cell r="I120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</sheetNames>
    <sheetDataSet>
      <sheetData sheetId="0" refreshError="1">
        <row r="173">
          <cell r="I173">
            <v>0</v>
          </cell>
        </row>
        <row r="315">
          <cell r="I315">
            <v>0</v>
          </cell>
        </row>
        <row r="416">
          <cell r="I416">
            <v>0</v>
          </cell>
        </row>
        <row r="585">
          <cell r="I585">
            <v>0</v>
          </cell>
        </row>
        <row r="586">
          <cell r="I586">
            <v>0</v>
          </cell>
        </row>
        <row r="882">
          <cell r="I882">
            <v>0</v>
          </cell>
        </row>
        <row r="1170">
          <cell r="I1170">
            <v>0</v>
          </cell>
        </row>
        <row r="1171">
          <cell r="I1171">
            <v>54344.86</v>
          </cell>
        </row>
        <row r="1207">
          <cell r="I1207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Final 2013"/>
    </sheetNames>
    <sheetDataSet>
      <sheetData sheetId="0">
        <row r="239">
          <cell r="G239">
            <v>0</v>
          </cell>
          <cell r="H239">
            <v>0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9">
          <cell r="L79">
            <v>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</sheetNames>
    <sheetDataSet>
      <sheetData sheetId="0" refreshError="1">
        <row r="163">
          <cell r="I163">
            <v>69328.13</v>
          </cell>
        </row>
        <row r="176">
          <cell r="I176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72">
          <cell r="I272">
            <v>0</v>
          </cell>
        </row>
        <row r="464">
          <cell r="I464">
            <v>0</v>
          </cell>
        </row>
        <row r="465">
          <cell r="I465">
            <v>57101.73</v>
          </cell>
        </row>
        <row r="501">
          <cell r="I501">
            <v>6980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4354F15-F1B3-40E9-BDC9-BF6C4ABE08AE}">
  <we:reference id="wa104380955" version="3.4.3.0" store="en-US" storeType="OMEX"/>
  <we:alternateReferences>
    <we:reference id="wa104380955" version="3.4.3.0" store="WA104380955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71"/>
  <sheetViews>
    <sheetView tabSelected="1" topLeftCell="A30" workbookViewId="0">
      <selection activeCell="P3" sqref="P3"/>
    </sheetView>
  </sheetViews>
  <sheetFormatPr defaultRowHeight="15" x14ac:dyDescent="0.25"/>
  <cols>
    <col min="6" max="6" width="3.28515625" customWidth="1"/>
    <col min="8" max="8" width="2" customWidth="1"/>
    <col min="9" max="9" width="9" customWidth="1"/>
    <col min="10" max="10" width="4.7109375" customWidth="1"/>
    <col min="11" max="11" width="7.42578125" customWidth="1"/>
    <col min="12" max="12" width="8" customWidth="1"/>
  </cols>
  <sheetData>
    <row r="1" spans="1:12" x14ac:dyDescent="0.25">
      <c r="A1" s="209" t="s">
        <v>471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x14ac:dyDescent="0.2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x14ac:dyDescent="0.25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</row>
    <row r="5" spans="1:12" x14ac:dyDescent="0.25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12" x14ac:dyDescent="0.2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</row>
    <row r="7" spans="1:12" x14ac:dyDescent="0.25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</row>
    <row r="8" spans="1:12" x14ac:dyDescent="0.25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</row>
    <row r="9" spans="1:12" x14ac:dyDescent="0.25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</row>
    <row r="10" spans="1:12" hidden="1" x14ac:dyDescent="0.25">
      <c r="A10" s="210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</row>
    <row r="11" spans="1:12" hidden="1" x14ac:dyDescent="0.25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</row>
    <row r="12" spans="1:12" hidden="1" x14ac:dyDescent="0.25">
      <c r="A12" s="210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</row>
    <row r="13" spans="1:12" hidden="1" x14ac:dyDescent="0.25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</row>
    <row r="14" spans="1:12" hidden="1" x14ac:dyDescent="0.25">
      <c r="A14" s="210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</row>
    <row r="15" spans="1:12" hidden="1" x14ac:dyDescent="0.25">
      <c r="A15" s="210"/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</row>
    <row r="16" spans="1:12" hidden="1" x14ac:dyDescent="0.25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</row>
    <row r="17" spans="1:12" hidden="1" x14ac:dyDescent="0.25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</row>
    <row r="18" spans="1:12" hidden="1" x14ac:dyDescent="0.25">
      <c r="A18" s="210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2" hidden="1" x14ac:dyDescent="0.25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</row>
    <row r="20" spans="1:12" hidden="1" x14ac:dyDescent="0.25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</row>
    <row r="21" spans="1:12" x14ac:dyDescent="0.25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</row>
    <row r="22" spans="1:12" hidden="1" x14ac:dyDescent="0.25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</row>
    <row r="23" spans="1:12" hidden="1" x14ac:dyDescent="0.25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2" hidden="1" x14ac:dyDescent="0.25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</row>
    <row r="25" spans="1:12" hidden="1" x14ac:dyDescent="0.25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</row>
    <row r="26" spans="1:12" ht="8.4499999999999993" hidden="1" customHeight="1" x14ac:dyDescent="0.25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</row>
    <row r="27" spans="1:12" ht="14.45" hidden="1" customHeight="1" x14ac:dyDescent="0.25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</row>
    <row r="28" spans="1:12" hidden="1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</row>
    <row r="29" spans="1:12" hidden="1" x14ac:dyDescent="0.25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</row>
    <row r="30" spans="1:12" x14ac:dyDescent="0.25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</row>
    <row r="31" spans="1:12" x14ac:dyDescent="0.25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</row>
    <row r="32" spans="1:12" x14ac:dyDescent="0.25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</row>
    <row r="33" spans="1:12" x14ac:dyDescent="0.25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</row>
    <row r="34" spans="1:12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</row>
    <row r="35" spans="1:12" x14ac:dyDescent="0.25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</row>
    <row r="36" spans="1:12" x14ac:dyDescent="0.25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</row>
    <row r="37" spans="1:12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</row>
    <row r="38" spans="1:12" x14ac:dyDescent="0.25">
      <c r="A38" s="210"/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</row>
    <row r="39" spans="1:12" x14ac:dyDescent="0.25">
      <c r="A39" s="210"/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</row>
    <row r="40" spans="1:12" ht="10.15" customHeight="1" x14ac:dyDescent="0.25">
      <c r="A40" s="210"/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</row>
    <row r="41" spans="1:12" x14ac:dyDescent="0.25">
      <c r="A41" s="210"/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</row>
    <row r="42" spans="1:12" ht="5.45" customHeight="1" x14ac:dyDescent="0.25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</row>
    <row r="43" spans="1:12" ht="10.9" customHeight="1" x14ac:dyDescent="0.25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</row>
    <row r="44" spans="1:12" ht="14.45" customHeight="1" x14ac:dyDescent="0.25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</row>
    <row r="45" spans="1:12" ht="14.45" customHeight="1" x14ac:dyDescent="0.25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</row>
    <row r="46" spans="1:12" x14ac:dyDescent="0.25">
      <c r="A46" s="210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</row>
    <row r="47" spans="1:12" x14ac:dyDescent="0.25">
      <c r="A47" s="210"/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</row>
    <row r="48" spans="1:12" ht="4.1500000000000004" customHeight="1" x14ac:dyDescent="0.25">
      <c r="A48" s="210"/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</row>
    <row r="49" spans="1:12" ht="14.45" customHeight="1" x14ac:dyDescent="0.25">
      <c r="A49" s="210"/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</row>
    <row r="50" spans="1:12" ht="14.45" customHeight="1" x14ac:dyDescent="0.25">
      <c r="A50" s="210"/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</row>
    <row r="51" spans="1:12" ht="14.45" customHeight="1" x14ac:dyDescent="0.25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</row>
    <row r="52" spans="1:12" ht="14.45" customHeight="1" x14ac:dyDescent="0.25">
      <c r="A52" s="210"/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</row>
    <row r="53" spans="1:12" ht="14.45" customHeight="1" x14ac:dyDescent="0.25">
      <c r="A53" s="210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</row>
    <row r="54" spans="1:12" x14ac:dyDescent="0.25">
      <c r="A54" s="210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</row>
    <row r="55" spans="1:12" ht="11.45" customHeight="1" x14ac:dyDescent="0.25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</row>
    <row r="56" spans="1:12" ht="14.45" customHeight="1" x14ac:dyDescent="0.25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</row>
    <row r="57" spans="1:12" ht="14.45" customHeight="1" x14ac:dyDescent="0.25">
      <c r="A57" s="210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</row>
    <row r="58" spans="1:12" ht="14.45" customHeight="1" x14ac:dyDescent="0.25">
      <c r="A58" s="210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</row>
    <row r="59" spans="1:12" ht="14.45" customHeight="1" x14ac:dyDescent="0.25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</row>
    <row r="60" spans="1:12" ht="2.4500000000000002" customHeight="1" x14ac:dyDescent="0.25">
      <c r="A60" s="210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</row>
    <row r="61" spans="1:12" ht="1.9" customHeight="1" x14ac:dyDescent="0.25">
      <c r="A61" s="210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</row>
    <row r="62" spans="1:12" ht="14.45" customHeight="1" x14ac:dyDescent="0.25">
      <c r="A62" s="210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</row>
    <row r="63" spans="1:12" ht="14.45" customHeight="1" x14ac:dyDescent="0.25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</row>
    <row r="64" spans="1:12" ht="14.45" customHeight="1" x14ac:dyDescent="0.25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</row>
    <row r="65" spans="1:12" ht="14.45" customHeight="1" x14ac:dyDescent="0.25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</row>
    <row r="66" spans="1:12" ht="14.45" customHeight="1" x14ac:dyDescent="0.25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</row>
    <row r="67" spans="1:12" ht="14.45" customHeight="1" x14ac:dyDescent="0.25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</row>
    <row r="68" spans="1:12" ht="28.9" customHeight="1" x14ac:dyDescent="0.25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</row>
    <row r="71" spans="1:12" x14ac:dyDescent="0.25">
      <c r="C71" s="178" t="s">
        <v>426</v>
      </c>
    </row>
  </sheetData>
  <sheetProtection selectLockedCells="1" selectUnlockedCells="1"/>
  <mergeCells count="1">
    <mergeCell ref="A1:L6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L72"/>
  <sheetViews>
    <sheetView tabSelected="1" topLeftCell="A23" zoomScaleNormal="100" workbookViewId="0">
      <selection activeCell="P3" sqref="P3"/>
    </sheetView>
  </sheetViews>
  <sheetFormatPr defaultRowHeight="15" x14ac:dyDescent="0.25"/>
  <cols>
    <col min="1" max="1" width="7.7109375" customWidth="1"/>
    <col min="2" max="2" width="5.85546875" customWidth="1"/>
    <col min="3" max="3" width="6.85546875" customWidth="1"/>
    <col min="4" max="4" width="7.28515625" customWidth="1"/>
    <col min="5" max="5" width="7.85546875" customWidth="1"/>
    <col min="7" max="7" width="7.42578125" customWidth="1"/>
    <col min="8" max="8" width="7" customWidth="1"/>
    <col min="9" max="9" width="9" customWidth="1"/>
    <col min="10" max="10" width="6.7109375" customWidth="1"/>
    <col min="12" max="12" width="4.5703125" customWidth="1"/>
  </cols>
  <sheetData>
    <row r="1" spans="1:12" ht="15" hidden="1" customHeight="1" x14ac:dyDescent="0.25">
      <c r="A1" s="233" t="s">
        <v>337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2" ht="15" hidden="1" customHeight="1" x14ac:dyDescent="0.25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12" ht="15" hidden="1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2" ht="15" hidden="1" customHeight="1" x14ac:dyDescent="0.25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</row>
    <row r="5" spans="1:12" ht="15" hidden="1" customHeight="1" x14ac:dyDescent="0.25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1:12" ht="15" hidden="1" customHeight="1" x14ac:dyDescent="0.2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</row>
    <row r="7" spans="1:12" ht="15" hidden="1" customHeight="1" x14ac:dyDescent="0.25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</row>
    <row r="8" spans="1:12" ht="15" hidden="1" customHeight="1" x14ac:dyDescent="0.25">
      <c r="A8" s="233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</row>
    <row r="9" spans="1:12" ht="15" hidden="1" customHeight="1" x14ac:dyDescent="0.25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</row>
    <row r="10" spans="1:12" ht="15" hidden="1" customHeight="1" x14ac:dyDescent="0.25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</row>
    <row r="11" spans="1:12" ht="15" hidden="1" customHeight="1" x14ac:dyDescent="0.25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</row>
    <row r="12" spans="1:12" ht="15" hidden="1" customHeight="1" x14ac:dyDescent="0.25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</row>
    <row r="13" spans="1:12" ht="15" hidden="1" customHeight="1" x14ac:dyDescent="0.25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</row>
    <row r="14" spans="1:12" ht="15" hidden="1" customHeight="1" x14ac:dyDescent="0.25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</row>
    <row r="15" spans="1:12" ht="15" hidden="1" customHeight="1" x14ac:dyDescent="0.25">
      <c r="A15" s="233"/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</row>
    <row r="16" spans="1:12" ht="15" hidden="1" customHeight="1" x14ac:dyDescent="0.25">
      <c r="A16" s="233"/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</row>
    <row r="17" spans="1:12" ht="15" hidden="1" customHeight="1" x14ac:dyDescent="0.25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</row>
    <row r="18" spans="1:12" ht="15" hidden="1" customHeight="1" x14ac:dyDescent="0.25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</row>
    <row r="19" spans="1:12" ht="15" hidden="1" customHeight="1" x14ac:dyDescent="0.25">
      <c r="A19" s="233"/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</row>
    <row r="20" spans="1:12" ht="15" hidden="1" customHeight="1" x14ac:dyDescent="0.25">
      <c r="A20" s="233"/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</row>
    <row r="21" spans="1:12" ht="15" hidden="1" customHeight="1" x14ac:dyDescent="0.25">
      <c r="A21" s="233"/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</row>
    <row r="22" spans="1:12" ht="15" hidden="1" customHeight="1" x14ac:dyDescent="0.25">
      <c r="A22" s="233"/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</row>
    <row r="23" spans="1:12" ht="15" customHeight="1" x14ac:dyDescent="0.25">
      <c r="A23" s="233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</row>
    <row r="24" spans="1:12" ht="15" customHeight="1" x14ac:dyDescent="0.25">
      <c r="A24" s="233"/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</row>
    <row r="25" spans="1:12" ht="15" customHeight="1" x14ac:dyDescent="0.25">
      <c r="A25" s="233"/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</row>
    <row r="26" spans="1:12" ht="15" customHeight="1" x14ac:dyDescent="0.25">
      <c r="A26" s="233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</row>
    <row r="27" spans="1:12" ht="15" customHeight="1" x14ac:dyDescent="0.25">
      <c r="A27" s="233"/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</row>
    <row r="28" spans="1:12" ht="15" customHeight="1" x14ac:dyDescent="0.25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1:12" ht="15" customHeight="1" x14ac:dyDescent="0.25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</row>
    <row r="30" spans="1:12" ht="15" customHeight="1" x14ac:dyDescent="0.2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</row>
    <row r="31" spans="1:12" ht="15" customHeight="1" x14ac:dyDescent="0.25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</row>
    <row r="32" spans="1:12" ht="15" customHeight="1" x14ac:dyDescent="0.25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</row>
    <row r="33" spans="1:12" ht="15" customHeight="1" x14ac:dyDescent="0.25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</row>
    <row r="34" spans="1:12" ht="15" customHeight="1" x14ac:dyDescent="0.25">
      <c r="A34" s="233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</row>
    <row r="35" spans="1:12" ht="15" customHeight="1" x14ac:dyDescent="0.25">
      <c r="A35" s="233"/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</row>
    <row r="36" spans="1:12" ht="15" customHeight="1" x14ac:dyDescent="0.25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  <row r="37" spans="1:12" ht="15" customHeight="1" x14ac:dyDescent="0.25">
      <c r="A37" s="233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</row>
    <row r="38" spans="1:12" ht="15" customHeight="1" x14ac:dyDescent="0.25">
      <c r="A38" s="233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</row>
    <row r="39" spans="1:12" ht="15" customHeight="1" x14ac:dyDescent="0.25">
      <c r="A39" s="233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</row>
    <row r="40" spans="1:12" ht="15" customHeight="1" x14ac:dyDescent="0.25">
      <c r="A40" s="233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</row>
    <row r="41" spans="1:12" ht="15" customHeight="1" x14ac:dyDescent="0.25">
      <c r="A41" s="233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</row>
    <row r="42" spans="1:12" ht="15" customHeight="1" x14ac:dyDescent="0.25">
      <c r="A42" s="233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</row>
    <row r="43" spans="1:12" ht="15" customHeight="1" x14ac:dyDescent="0.25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</row>
    <row r="44" spans="1:12" ht="15" customHeight="1" x14ac:dyDescent="0.25">
      <c r="A44" s="233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</row>
    <row r="45" spans="1:12" ht="15" customHeight="1" x14ac:dyDescent="0.25">
      <c r="A45" s="233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</row>
    <row r="46" spans="1:12" ht="13.15" customHeight="1" x14ac:dyDescent="0.25">
      <c r="A46" s="233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</row>
    <row r="47" spans="1:12" ht="2.4500000000000002" customHeight="1" x14ac:dyDescent="0.25">
      <c r="A47" s="233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</row>
    <row r="48" spans="1:12" ht="0.6" customHeight="1" x14ac:dyDescent="0.25">
      <c r="A48" s="233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</row>
    <row r="49" spans="1:12" ht="15" customHeight="1" x14ac:dyDescent="0.25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</row>
    <row r="50" spans="1:12" ht="0.6" customHeight="1" x14ac:dyDescent="0.25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</row>
    <row r="51" spans="1:12" ht="15" customHeight="1" x14ac:dyDescent="0.25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</row>
    <row r="52" spans="1:12" ht="3.6" customHeight="1" x14ac:dyDescent="0.25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</row>
    <row r="53" spans="1:12" ht="15" customHeight="1" x14ac:dyDescent="0.25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</row>
    <row r="54" spans="1:12" ht="15" customHeight="1" x14ac:dyDescent="0.25">
      <c r="A54" s="233"/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</row>
    <row r="55" spans="1:12" ht="15" customHeight="1" x14ac:dyDescent="0.25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</row>
    <row r="56" spans="1:12" ht="15" customHeight="1" x14ac:dyDescent="0.25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</row>
    <row r="57" spans="1:12" ht="15" customHeight="1" x14ac:dyDescent="0.25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</row>
    <row r="58" spans="1:12" ht="15" customHeight="1" x14ac:dyDescent="0.25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</row>
    <row r="59" spans="1:12" ht="15" customHeight="1" x14ac:dyDescent="0.25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</row>
    <row r="60" spans="1:12" ht="15" customHeight="1" x14ac:dyDescent="0.25">
      <c r="A60" s="233"/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</row>
    <row r="61" spans="1:12" ht="15" customHeight="1" x14ac:dyDescent="0.25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</row>
    <row r="62" spans="1:12" ht="15" customHeight="1" x14ac:dyDescent="0.25">
      <c r="A62" s="233"/>
      <c r="B62" s="233"/>
      <c r="C62" s="233"/>
      <c r="D62" s="233"/>
      <c r="E62" s="233"/>
      <c r="F62" s="233"/>
      <c r="G62" s="233"/>
      <c r="H62" s="233"/>
      <c r="I62" s="233"/>
      <c r="J62" s="233"/>
      <c r="K62" s="233"/>
      <c r="L62" s="233"/>
    </row>
    <row r="63" spans="1:12" ht="15" customHeight="1" x14ac:dyDescent="0.25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</row>
    <row r="64" spans="1:12" ht="15" customHeight="1" x14ac:dyDescent="0.25">
      <c r="A64" s="233"/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</row>
    <row r="65" spans="1:12" ht="15" customHeight="1" x14ac:dyDescent="0.25">
      <c r="A65" s="233"/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</row>
    <row r="66" spans="1:12" ht="15" customHeight="1" x14ac:dyDescent="0.25">
      <c r="A66" s="233"/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</row>
    <row r="67" spans="1:12" ht="15" customHeight="1" x14ac:dyDescent="0.25">
      <c r="A67" s="233"/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</row>
    <row r="68" spans="1:12" ht="15" customHeight="1" x14ac:dyDescent="0.25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</row>
    <row r="69" spans="1:12" x14ac:dyDescent="0.25">
      <c r="A69" s="233"/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</row>
    <row r="70" spans="1:12" x14ac:dyDescent="0.25">
      <c r="A70" s="233"/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</row>
    <row r="71" spans="1:12" x14ac:dyDescent="0.25">
      <c r="A71" s="233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</row>
    <row r="72" spans="1:12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</row>
  </sheetData>
  <mergeCells count="1">
    <mergeCell ref="A1:L72"/>
  </mergeCells>
  <printOptions horizontalCentered="1" verticalCentered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71"/>
  <sheetViews>
    <sheetView tabSelected="1" workbookViewId="0">
      <selection activeCell="P3" sqref="P3"/>
    </sheetView>
  </sheetViews>
  <sheetFormatPr defaultRowHeight="15" x14ac:dyDescent="0.25"/>
  <cols>
    <col min="1" max="1" width="0.85546875" customWidth="1"/>
    <col min="4" max="4" width="8.140625" customWidth="1"/>
    <col min="9" max="9" width="9" customWidth="1"/>
    <col min="10" max="10" width="8.42578125" customWidth="1"/>
  </cols>
  <sheetData>
    <row r="1" spans="1:12" ht="15.75" x14ac:dyDescent="0.25">
      <c r="A1" s="224" t="s">
        <v>447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2" ht="15.75" x14ac:dyDescent="0.25">
      <c r="A2" s="224" t="s">
        <v>265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2" s="89" customFormat="1" ht="15.75" x14ac:dyDescent="0.25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2" ht="23.25" x14ac:dyDescent="0.35">
      <c r="A4" s="276" t="s">
        <v>288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</row>
    <row r="5" spans="1:12" ht="36.75" thickBot="1" x14ac:dyDescent="0.3">
      <c r="A5" s="226"/>
      <c r="B5" s="226"/>
      <c r="C5" s="226"/>
      <c r="D5" s="88"/>
      <c r="E5" s="205" t="s">
        <v>404</v>
      </c>
      <c r="F5" s="180" t="s">
        <v>428</v>
      </c>
      <c r="G5" s="132" t="s">
        <v>449</v>
      </c>
      <c r="H5" s="147" t="s">
        <v>452</v>
      </c>
      <c r="I5" s="86" t="s">
        <v>151</v>
      </c>
      <c r="J5" s="124" t="s">
        <v>455</v>
      </c>
      <c r="K5" s="147" t="s">
        <v>454</v>
      </c>
    </row>
    <row r="6" spans="1:12" x14ac:dyDescent="0.25">
      <c r="G6" s="133"/>
    </row>
    <row r="7" spans="1:12" x14ac:dyDescent="0.25">
      <c r="A7" s="221" t="s">
        <v>288</v>
      </c>
      <c r="B7" s="221"/>
      <c r="C7" s="221"/>
      <c r="D7" s="221"/>
      <c r="E7" s="85"/>
      <c r="F7" s="85"/>
      <c r="G7" s="125"/>
      <c r="H7" s="85"/>
      <c r="I7" s="85"/>
      <c r="J7" s="85"/>
      <c r="K7" s="85"/>
    </row>
    <row r="8" spans="1:12" x14ac:dyDescent="0.25">
      <c r="A8" s="84"/>
      <c r="B8" s="220" t="s">
        <v>287</v>
      </c>
      <c r="C8" s="220"/>
      <c r="D8" s="220"/>
      <c r="E8" s="128">
        <v>90780</v>
      </c>
      <c r="F8" s="125">
        <v>59476</v>
      </c>
      <c r="G8" s="125">
        <v>101207.37</v>
      </c>
      <c r="H8" s="85">
        <v>112361</v>
      </c>
      <c r="I8" s="85">
        <f>G17</f>
        <v>109756.75</v>
      </c>
      <c r="J8" s="85">
        <f>I8</f>
        <v>109756.75</v>
      </c>
      <c r="K8" s="85">
        <v>112361</v>
      </c>
    </row>
    <row r="9" spans="1:12" x14ac:dyDescent="0.25">
      <c r="A9" s="84"/>
      <c r="B9" s="218" t="s">
        <v>427</v>
      </c>
      <c r="C9" s="218"/>
      <c r="D9" s="218"/>
      <c r="E9" s="128">
        <v>138000</v>
      </c>
      <c r="F9" s="125">
        <v>138000</v>
      </c>
      <c r="G9" s="125">
        <v>138000</v>
      </c>
      <c r="H9" s="85">
        <v>138000</v>
      </c>
      <c r="I9" s="85">
        <v>103500</v>
      </c>
      <c r="J9" s="85">
        <v>138000</v>
      </c>
      <c r="K9" s="135">
        <f>'System Fund Fin. &amp; Exp. Sum.'!K32</f>
        <v>138000</v>
      </c>
      <c r="L9" s="131" t="s">
        <v>346</v>
      </c>
    </row>
    <row r="10" spans="1:12" x14ac:dyDescent="0.25">
      <c r="A10" s="84"/>
      <c r="B10" s="218" t="s">
        <v>347</v>
      </c>
      <c r="C10" s="218"/>
      <c r="D10" s="218"/>
      <c r="E10" s="128">
        <v>0</v>
      </c>
      <c r="F10" s="125">
        <v>30633</v>
      </c>
      <c r="G10" s="125"/>
      <c r="H10" s="85"/>
      <c r="I10" s="85">
        <v>0</v>
      </c>
      <c r="J10" s="85"/>
      <c r="K10" s="85"/>
      <c r="L10" s="129"/>
    </row>
    <row r="11" spans="1:12" x14ac:dyDescent="0.25">
      <c r="A11" s="84"/>
      <c r="B11" s="220" t="s">
        <v>291</v>
      </c>
      <c r="C11" s="220"/>
      <c r="D11" s="220"/>
      <c r="E11" s="122">
        <f t="shared" ref="E11:J11" si="0">SUM(E8:E10)</f>
        <v>228780</v>
      </c>
      <c r="F11" s="85">
        <f t="shared" si="0"/>
        <v>228109</v>
      </c>
      <c r="G11" s="125">
        <f t="shared" si="0"/>
        <v>239207.37</v>
      </c>
      <c r="H11" s="85">
        <f>SUM(H8:H10)-1</f>
        <v>250360</v>
      </c>
      <c r="I11" s="203">
        <f t="shared" ref="I11" si="1">SUM(I8:I10)</f>
        <v>213256.75</v>
      </c>
      <c r="J11" s="85">
        <f t="shared" si="0"/>
        <v>247756.75</v>
      </c>
      <c r="K11" s="85">
        <f>SUM(K8:K10)</f>
        <v>250361</v>
      </c>
    </row>
    <row r="12" spans="1:12" x14ac:dyDescent="0.25">
      <c r="A12" s="84"/>
      <c r="B12" s="212"/>
      <c r="C12" s="212"/>
      <c r="D12" s="212"/>
      <c r="E12" s="85"/>
      <c r="F12" s="85"/>
      <c r="G12" s="125"/>
      <c r="H12" s="85"/>
      <c r="I12" s="203"/>
      <c r="J12" s="85"/>
      <c r="K12" s="85"/>
    </row>
    <row r="13" spans="1:12" x14ac:dyDescent="0.25">
      <c r="A13" s="84"/>
      <c r="B13" s="212" t="s">
        <v>351</v>
      </c>
      <c r="C13" s="212"/>
      <c r="D13" s="212"/>
      <c r="E13" s="128">
        <v>40000</v>
      </c>
      <c r="F13" s="125"/>
      <c r="G13" s="125">
        <v>0</v>
      </c>
      <c r="H13" s="85">
        <v>0</v>
      </c>
      <c r="I13" s="203">
        <v>0</v>
      </c>
      <c r="J13" s="85">
        <v>0</v>
      </c>
      <c r="K13" s="85">
        <v>0</v>
      </c>
    </row>
    <row r="14" spans="1:12" s="167" customFormat="1" x14ac:dyDescent="0.25">
      <c r="A14" s="165"/>
      <c r="B14" s="212" t="s">
        <v>410</v>
      </c>
      <c r="C14" s="212"/>
      <c r="D14" s="212"/>
      <c r="E14" s="166">
        <v>0</v>
      </c>
      <c r="F14" s="125">
        <v>0</v>
      </c>
      <c r="G14" s="125"/>
      <c r="H14" s="166">
        <v>80500</v>
      </c>
      <c r="I14" s="203"/>
      <c r="J14" s="166"/>
      <c r="K14" s="166">
        <v>79289</v>
      </c>
    </row>
    <row r="15" spans="1:12" x14ac:dyDescent="0.25">
      <c r="A15" s="50"/>
      <c r="B15" s="218" t="s">
        <v>290</v>
      </c>
      <c r="C15" s="218"/>
      <c r="D15" s="218"/>
      <c r="E15" s="85">
        <v>129304</v>
      </c>
      <c r="F15" s="85">
        <v>126902</v>
      </c>
      <c r="G15" s="125">
        <v>129450.62</v>
      </c>
      <c r="H15" s="85">
        <v>131902</v>
      </c>
      <c r="I15" s="203">
        <v>131902</v>
      </c>
      <c r="J15" s="85">
        <v>131902</v>
      </c>
      <c r="K15" s="125">
        <v>133828</v>
      </c>
      <c r="L15" s="131"/>
    </row>
    <row r="16" spans="1:12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</row>
    <row r="17" spans="1:11" x14ac:dyDescent="0.25">
      <c r="A17" s="215" t="s">
        <v>287</v>
      </c>
      <c r="B17" s="215"/>
      <c r="C17" s="215"/>
      <c r="D17" s="215"/>
      <c r="E17" s="53">
        <f>E11-E15-E13-E14</f>
        <v>59476</v>
      </c>
      <c r="F17" s="53">
        <f>F11-F15-F13-F14</f>
        <v>101207</v>
      </c>
      <c r="G17" s="53">
        <f>G11-G15-G13-G14</f>
        <v>109756.75</v>
      </c>
      <c r="H17" s="53">
        <f>H11-H15-H13+1-H14</f>
        <v>37959</v>
      </c>
      <c r="I17" s="53">
        <f>I11-I15-I13-I14</f>
        <v>81354.75</v>
      </c>
      <c r="J17" s="53">
        <f>J11-J15-J13-J14</f>
        <v>115854.75</v>
      </c>
      <c r="K17" s="53">
        <f>K11-K15-K13-K14</f>
        <v>37244</v>
      </c>
    </row>
    <row r="18" spans="1:11" x14ac:dyDescent="0.25">
      <c r="I18">
        <v>0</v>
      </c>
    </row>
    <row r="19" spans="1:11" x14ac:dyDescent="0.25">
      <c r="I19">
        <v>0</v>
      </c>
    </row>
    <row r="20" spans="1:11" x14ac:dyDescent="0.25">
      <c r="I20">
        <v>0</v>
      </c>
      <c r="K20">
        <v>0</v>
      </c>
    </row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71" spans="3:3" x14ac:dyDescent="0.25">
      <c r="C71" s="178" t="s">
        <v>426</v>
      </c>
    </row>
  </sheetData>
  <mergeCells count="16">
    <mergeCell ref="A1:K1"/>
    <mergeCell ref="A2:K2"/>
    <mergeCell ref="A4:K4"/>
    <mergeCell ref="A5:C5"/>
    <mergeCell ref="A3:K3"/>
    <mergeCell ref="A17:D17"/>
    <mergeCell ref="A7:D7"/>
    <mergeCell ref="B8:D8"/>
    <mergeCell ref="B9:D9"/>
    <mergeCell ref="B10:D10"/>
    <mergeCell ref="B11:D11"/>
    <mergeCell ref="B12:D12"/>
    <mergeCell ref="B13:D13"/>
    <mergeCell ref="B15:D15"/>
    <mergeCell ref="A16:K16"/>
    <mergeCell ref="B14:D14"/>
  </mergeCells>
  <pageMargins left="0.7" right="0.7" top="0.75" bottom="0.75" header="0.3" footer="0.3"/>
  <pageSetup orientation="portrait" r:id="rId1"/>
  <headerFooter>
    <oddHeader>&amp;L&amp;"-,Bold"&amp;D &amp;T&amp;C&amp;"-,Bold"City of San Augustine&amp;R&amp;"-,Bold"&amp;P of  &amp;N</oddHeader>
    <oddFooter>&amp;C&amp;Z&amp;F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L106"/>
  <sheetViews>
    <sheetView tabSelected="1" topLeftCell="A68" zoomScaleNormal="100" workbookViewId="0">
      <selection activeCell="P3" sqref="P3"/>
    </sheetView>
  </sheetViews>
  <sheetFormatPr defaultRowHeight="15" x14ac:dyDescent="0.25"/>
  <cols>
    <col min="1" max="1" width="14.85546875" customWidth="1"/>
    <col min="2" max="2" width="14.28515625" customWidth="1"/>
    <col min="3" max="3" width="12.5703125" customWidth="1"/>
    <col min="4" max="4" width="14.7109375" customWidth="1"/>
    <col min="5" max="5" width="15" customWidth="1"/>
    <col min="6" max="6" width="15.140625" customWidth="1"/>
    <col min="9" max="9" width="9" customWidth="1"/>
  </cols>
  <sheetData>
    <row r="1" spans="1:11" ht="18.75" x14ac:dyDescent="0.25">
      <c r="A1" s="283" t="s">
        <v>293</v>
      </c>
      <c r="B1" s="283"/>
      <c r="C1" s="283"/>
      <c r="D1" s="283"/>
      <c r="E1" s="283"/>
      <c r="F1" s="283"/>
    </row>
    <row r="2" spans="1:11" x14ac:dyDescent="0.25">
      <c r="A2" s="277"/>
      <c r="B2" s="277"/>
      <c r="C2" s="277"/>
      <c r="D2" s="277"/>
      <c r="E2" s="277"/>
      <c r="F2" s="65"/>
    </row>
    <row r="3" spans="1:11" x14ac:dyDescent="0.25">
      <c r="A3" s="277" t="s">
        <v>308</v>
      </c>
      <c r="B3" s="277"/>
      <c r="C3" s="277"/>
      <c r="D3" s="277"/>
      <c r="E3" s="277"/>
      <c r="F3" s="277"/>
    </row>
    <row r="4" spans="1:11" x14ac:dyDescent="0.25">
      <c r="A4" s="277" t="s">
        <v>295</v>
      </c>
      <c r="B4" s="277"/>
      <c r="C4" s="277"/>
      <c r="D4" s="277"/>
      <c r="E4" s="277"/>
      <c r="F4" s="277"/>
    </row>
    <row r="5" spans="1:11" x14ac:dyDescent="0.25">
      <c r="A5" s="65"/>
      <c r="B5" s="65"/>
      <c r="C5" s="65"/>
      <c r="D5" s="65"/>
      <c r="E5" s="65"/>
      <c r="F5" s="65"/>
    </row>
    <row r="6" spans="1:11" ht="30" customHeight="1" x14ac:dyDescent="0.25">
      <c r="A6" s="204" t="s">
        <v>296</v>
      </c>
      <c r="B6" s="278" t="s">
        <v>304</v>
      </c>
      <c r="C6" s="278" t="s">
        <v>306</v>
      </c>
      <c r="D6" s="278" t="s">
        <v>305</v>
      </c>
      <c r="E6" s="278" t="s">
        <v>307</v>
      </c>
      <c r="F6" s="278" t="s">
        <v>309</v>
      </c>
      <c r="I6" s="291"/>
      <c r="J6" s="292"/>
    </row>
    <row r="7" spans="1:11" ht="15.75" customHeight="1" thickBot="1" x14ac:dyDescent="0.3">
      <c r="A7" s="67">
        <v>41090</v>
      </c>
      <c r="B7" s="279"/>
      <c r="C7" s="279"/>
      <c r="D7" s="279"/>
      <c r="E7" s="280"/>
      <c r="F7" s="280"/>
      <c r="I7" s="292"/>
      <c r="J7" s="292"/>
    </row>
    <row r="8" spans="1:11" ht="15.75" hidden="1" customHeight="1" x14ac:dyDescent="0.25">
      <c r="A8" s="60">
        <v>2013</v>
      </c>
      <c r="B8" s="68">
        <f t="shared" ref="B8:B35" si="0">F44</f>
        <v>5000</v>
      </c>
      <c r="C8" s="69">
        <f t="shared" ref="C8:C17" si="1">F80</f>
        <v>21600</v>
      </c>
      <c r="D8" s="68">
        <f t="shared" ref="D8:D15" si="2">F98</f>
        <v>96024</v>
      </c>
      <c r="E8" s="68">
        <f t="shared" ref="E8:E36" si="3">SUM(B8:D8)</f>
        <v>122624</v>
      </c>
      <c r="F8" s="70">
        <f>B36+C36+D36-E8</f>
        <v>2062218</v>
      </c>
      <c r="J8" s="181"/>
    </row>
    <row r="9" spans="1:11" hidden="1" x14ac:dyDescent="0.25">
      <c r="A9" s="60">
        <v>2014</v>
      </c>
      <c r="B9" s="68" t="s">
        <v>427</v>
      </c>
      <c r="C9" s="69">
        <f t="shared" si="1"/>
        <v>21368</v>
      </c>
      <c r="D9" s="68">
        <f t="shared" si="2"/>
        <v>99222</v>
      </c>
      <c r="E9" s="68">
        <f t="shared" si="3"/>
        <v>120590</v>
      </c>
      <c r="F9" s="70">
        <f>F8-E9</f>
        <v>1941628</v>
      </c>
    </row>
    <row r="10" spans="1:11" hidden="1" x14ac:dyDescent="0.25">
      <c r="A10" s="60">
        <v>2015</v>
      </c>
      <c r="B10" s="68">
        <f t="shared" si="0"/>
        <v>5000</v>
      </c>
      <c r="C10" s="69">
        <f t="shared" si="1"/>
        <v>21136</v>
      </c>
      <c r="D10" s="68">
        <f t="shared" si="2"/>
        <v>97314</v>
      </c>
      <c r="E10" s="68">
        <f t="shared" si="3"/>
        <v>123450</v>
      </c>
      <c r="F10" s="70">
        <f t="shared" ref="F10:F35" si="4">F9-E10</f>
        <v>1818178</v>
      </c>
      <c r="I10">
        <v>0</v>
      </c>
    </row>
    <row r="11" spans="1:11" hidden="1" x14ac:dyDescent="0.25">
      <c r="A11" s="60">
        <v>2016</v>
      </c>
      <c r="B11" s="68">
        <f t="shared" si="0"/>
        <v>5000</v>
      </c>
      <c r="C11" s="69">
        <f t="shared" si="1"/>
        <v>65904</v>
      </c>
      <c r="D11" s="68">
        <f t="shared" si="2"/>
        <v>55406</v>
      </c>
      <c r="E11" s="68">
        <f t="shared" si="3"/>
        <v>126310</v>
      </c>
      <c r="F11" s="70">
        <f t="shared" si="4"/>
        <v>1691868</v>
      </c>
      <c r="I11">
        <v>0</v>
      </c>
    </row>
    <row r="12" spans="1:11" hidden="1" x14ac:dyDescent="0.25">
      <c r="A12" s="60">
        <v>2017</v>
      </c>
      <c r="B12" s="68">
        <f t="shared" si="0"/>
        <v>5000</v>
      </c>
      <c r="C12" s="69">
        <f t="shared" si="1"/>
        <v>69628</v>
      </c>
      <c r="D12" s="68">
        <f t="shared" si="2"/>
        <v>54346</v>
      </c>
      <c r="E12" s="68">
        <f t="shared" si="3"/>
        <v>128974</v>
      </c>
      <c r="F12" s="70">
        <f t="shared" si="4"/>
        <v>1562894</v>
      </c>
      <c r="I12">
        <v>0</v>
      </c>
    </row>
    <row r="13" spans="1:11" hidden="1" x14ac:dyDescent="0.25">
      <c r="A13" s="60">
        <v>2018</v>
      </c>
      <c r="B13" s="68">
        <f t="shared" si="0"/>
        <v>5000</v>
      </c>
      <c r="C13" s="69">
        <f t="shared" si="1"/>
        <v>68236</v>
      </c>
      <c r="D13" s="68">
        <f t="shared" si="2"/>
        <v>53286</v>
      </c>
      <c r="E13" s="68">
        <f t="shared" si="3"/>
        <v>126522</v>
      </c>
      <c r="F13" s="70">
        <f t="shared" si="4"/>
        <v>1436372</v>
      </c>
      <c r="I13">
        <v>0</v>
      </c>
    </row>
    <row r="14" spans="1:11" hidden="1" x14ac:dyDescent="0.25">
      <c r="A14" s="60">
        <v>2019</v>
      </c>
      <c r="B14" s="68">
        <f t="shared" si="0"/>
        <v>5000</v>
      </c>
      <c r="C14" s="69">
        <f t="shared" si="1"/>
        <v>71844</v>
      </c>
      <c r="D14" s="68">
        <f t="shared" si="2"/>
        <v>52226</v>
      </c>
      <c r="E14" s="68">
        <f t="shared" si="3"/>
        <v>129070</v>
      </c>
      <c r="F14" s="70">
        <f t="shared" si="4"/>
        <v>1307302</v>
      </c>
      <c r="I14">
        <v>0</v>
      </c>
      <c r="K14">
        <v>0</v>
      </c>
    </row>
    <row r="15" spans="1:11" hidden="1" x14ac:dyDescent="0.25">
      <c r="A15" s="60">
        <v>2020</v>
      </c>
      <c r="B15" s="68">
        <f t="shared" si="0"/>
        <v>5000</v>
      </c>
      <c r="C15" s="69">
        <f t="shared" si="1"/>
        <v>70336</v>
      </c>
      <c r="D15" s="68">
        <f t="shared" si="2"/>
        <v>56166</v>
      </c>
      <c r="E15" s="68">
        <f t="shared" si="3"/>
        <v>131502</v>
      </c>
      <c r="F15" s="70">
        <f t="shared" si="4"/>
        <v>1175800</v>
      </c>
    </row>
    <row r="16" spans="1:11" x14ac:dyDescent="0.25">
      <c r="A16" s="60">
        <v>2021</v>
      </c>
      <c r="B16" s="68">
        <f t="shared" si="0"/>
        <v>50000</v>
      </c>
      <c r="C16" s="69">
        <f t="shared" si="1"/>
        <v>83828</v>
      </c>
      <c r="D16" s="68"/>
      <c r="E16" s="68">
        <f t="shared" si="3"/>
        <v>133828</v>
      </c>
      <c r="F16" s="70">
        <f t="shared" si="4"/>
        <v>1041972</v>
      </c>
    </row>
    <row r="17" spans="1:6" x14ac:dyDescent="0.25">
      <c r="A17" s="60">
        <v>2022</v>
      </c>
      <c r="B17" s="68">
        <f t="shared" si="0"/>
        <v>50000</v>
      </c>
      <c r="C17" s="69">
        <f t="shared" si="1"/>
        <v>86972</v>
      </c>
      <c r="D17" s="68"/>
      <c r="E17" s="68">
        <f t="shared" si="3"/>
        <v>136972</v>
      </c>
      <c r="F17" s="70">
        <f t="shared" si="4"/>
        <v>905000</v>
      </c>
    </row>
    <row r="18" spans="1:6" x14ac:dyDescent="0.25">
      <c r="A18" s="60">
        <v>2023</v>
      </c>
      <c r="B18" s="68">
        <f t="shared" si="0"/>
        <v>50000</v>
      </c>
      <c r="C18" s="69"/>
      <c r="D18" s="68"/>
      <c r="E18" s="68">
        <f t="shared" si="3"/>
        <v>50000</v>
      </c>
      <c r="F18" s="70">
        <f t="shared" si="4"/>
        <v>855000</v>
      </c>
    </row>
    <row r="19" spans="1:6" x14ac:dyDescent="0.25">
      <c r="A19" s="60">
        <v>2024</v>
      </c>
      <c r="B19" s="68">
        <f t="shared" si="0"/>
        <v>50000</v>
      </c>
      <c r="C19" s="69"/>
      <c r="D19" s="68"/>
      <c r="E19" s="68">
        <f t="shared" si="3"/>
        <v>50000</v>
      </c>
      <c r="F19" s="70">
        <f t="shared" si="4"/>
        <v>805000</v>
      </c>
    </row>
    <row r="20" spans="1:6" x14ac:dyDescent="0.25">
      <c r="A20" s="60">
        <v>2025</v>
      </c>
      <c r="B20" s="68">
        <f t="shared" si="0"/>
        <v>50000</v>
      </c>
      <c r="C20" s="69"/>
      <c r="D20" s="68"/>
      <c r="E20" s="68">
        <f t="shared" si="3"/>
        <v>50000</v>
      </c>
      <c r="F20" s="70">
        <f t="shared" si="4"/>
        <v>755000</v>
      </c>
    </row>
    <row r="21" spans="1:6" x14ac:dyDescent="0.25">
      <c r="A21" s="60">
        <v>2026</v>
      </c>
      <c r="B21" s="68">
        <f t="shared" si="0"/>
        <v>50000</v>
      </c>
      <c r="C21" s="69"/>
      <c r="D21" s="68"/>
      <c r="E21" s="68">
        <f t="shared" si="3"/>
        <v>50000</v>
      </c>
      <c r="F21" s="70">
        <f t="shared" si="4"/>
        <v>705000</v>
      </c>
    </row>
    <row r="22" spans="1:6" x14ac:dyDescent="0.25">
      <c r="A22" s="60">
        <v>2027</v>
      </c>
      <c r="B22" s="68">
        <f t="shared" si="0"/>
        <v>50000</v>
      </c>
      <c r="C22" s="69"/>
      <c r="D22" s="68"/>
      <c r="E22" s="68">
        <f t="shared" si="3"/>
        <v>50000</v>
      </c>
      <c r="F22" s="70">
        <f t="shared" si="4"/>
        <v>655000</v>
      </c>
    </row>
    <row r="23" spans="1:6" x14ac:dyDescent="0.25">
      <c r="A23" s="60">
        <v>2028</v>
      </c>
      <c r="B23" s="68">
        <f t="shared" si="0"/>
        <v>50000</v>
      </c>
      <c r="C23" s="69"/>
      <c r="D23" s="68"/>
      <c r="E23" s="68">
        <f t="shared" si="3"/>
        <v>50000</v>
      </c>
      <c r="F23" s="70">
        <f t="shared" si="4"/>
        <v>605000</v>
      </c>
    </row>
    <row r="24" spans="1:6" x14ac:dyDescent="0.25">
      <c r="A24" s="60">
        <v>2029</v>
      </c>
      <c r="B24" s="68">
        <f t="shared" si="0"/>
        <v>50000</v>
      </c>
      <c r="C24" s="69"/>
      <c r="D24" s="68"/>
      <c r="E24" s="68">
        <f t="shared" si="3"/>
        <v>50000</v>
      </c>
      <c r="F24" s="70">
        <f t="shared" si="4"/>
        <v>555000</v>
      </c>
    </row>
    <row r="25" spans="1:6" x14ac:dyDescent="0.25">
      <c r="A25" s="60">
        <v>2030</v>
      </c>
      <c r="B25" s="68">
        <f t="shared" si="0"/>
        <v>50000</v>
      </c>
      <c r="C25" s="69"/>
      <c r="D25" s="68"/>
      <c r="E25" s="68">
        <f t="shared" si="3"/>
        <v>50000</v>
      </c>
      <c r="F25" s="70">
        <f t="shared" si="4"/>
        <v>505000</v>
      </c>
    </row>
    <row r="26" spans="1:6" x14ac:dyDescent="0.25">
      <c r="A26" s="60">
        <v>2031</v>
      </c>
      <c r="B26" s="68">
        <f t="shared" si="0"/>
        <v>50000</v>
      </c>
      <c r="C26" s="69"/>
      <c r="D26" s="68"/>
      <c r="E26" s="68">
        <f t="shared" si="3"/>
        <v>50000</v>
      </c>
      <c r="F26" s="70">
        <f t="shared" si="4"/>
        <v>455000</v>
      </c>
    </row>
    <row r="27" spans="1:6" x14ac:dyDescent="0.25">
      <c r="A27" s="60">
        <v>2032</v>
      </c>
      <c r="B27" s="68">
        <f t="shared" si="0"/>
        <v>50000</v>
      </c>
      <c r="C27" s="69"/>
      <c r="D27" s="68"/>
      <c r="E27" s="68">
        <f t="shared" si="3"/>
        <v>50000</v>
      </c>
      <c r="F27" s="70">
        <f t="shared" si="4"/>
        <v>405000</v>
      </c>
    </row>
    <row r="28" spans="1:6" x14ac:dyDescent="0.25">
      <c r="A28" s="60">
        <v>2033</v>
      </c>
      <c r="B28" s="68">
        <f t="shared" si="0"/>
        <v>50000</v>
      </c>
      <c r="C28" s="69"/>
      <c r="D28" s="68"/>
      <c r="E28" s="68">
        <f t="shared" si="3"/>
        <v>50000</v>
      </c>
      <c r="F28" s="70">
        <f t="shared" si="4"/>
        <v>355000</v>
      </c>
    </row>
    <row r="29" spans="1:6" x14ac:dyDescent="0.25">
      <c r="A29" s="60">
        <v>2034</v>
      </c>
      <c r="B29" s="68">
        <f t="shared" si="0"/>
        <v>50000</v>
      </c>
      <c r="C29" s="69"/>
      <c r="D29" s="68"/>
      <c r="E29" s="68">
        <f t="shared" si="3"/>
        <v>50000</v>
      </c>
      <c r="F29" s="70">
        <f t="shared" si="4"/>
        <v>305000</v>
      </c>
    </row>
    <row r="30" spans="1:6" x14ac:dyDescent="0.25">
      <c r="A30" s="60">
        <v>2035</v>
      </c>
      <c r="B30" s="68">
        <f t="shared" si="0"/>
        <v>50000</v>
      </c>
      <c r="C30" s="69"/>
      <c r="D30" s="68"/>
      <c r="E30" s="68">
        <f t="shared" si="3"/>
        <v>50000</v>
      </c>
      <c r="F30" s="70">
        <f t="shared" si="4"/>
        <v>255000</v>
      </c>
    </row>
    <row r="31" spans="1:6" x14ac:dyDescent="0.25">
      <c r="A31" s="60">
        <v>2036</v>
      </c>
      <c r="B31" s="68">
        <f t="shared" si="0"/>
        <v>50000</v>
      </c>
      <c r="C31" s="69"/>
      <c r="D31" s="68"/>
      <c r="E31" s="68">
        <f t="shared" si="3"/>
        <v>50000</v>
      </c>
      <c r="F31" s="70">
        <f t="shared" si="4"/>
        <v>205000</v>
      </c>
    </row>
    <row r="32" spans="1:6" x14ac:dyDescent="0.25">
      <c r="A32" s="60">
        <v>2037</v>
      </c>
      <c r="B32" s="68">
        <f t="shared" si="0"/>
        <v>50000</v>
      </c>
      <c r="C32" s="69"/>
      <c r="D32" s="68"/>
      <c r="E32" s="68">
        <f t="shared" si="3"/>
        <v>50000</v>
      </c>
      <c r="F32" s="70">
        <f t="shared" si="4"/>
        <v>155000</v>
      </c>
    </row>
    <row r="33" spans="1:6" x14ac:dyDescent="0.25">
      <c r="A33" s="60">
        <v>2038</v>
      </c>
      <c r="B33" s="68">
        <f t="shared" si="0"/>
        <v>50000</v>
      </c>
      <c r="C33" s="69"/>
      <c r="D33" s="68"/>
      <c r="E33" s="68">
        <f t="shared" si="3"/>
        <v>50000</v>
      </c>
      <c r="F33" s="70">
        <f t="shared" si="4"/>
        <v>105000</v>
      </c>
    </row>
    <row r="34" spans="1:6" x14ac:dyDescent="0.25">
      <c r="A34" s="60">
        <v>2039</v>
      </c>
      <c r="B34" s="68">
        <f t="shared" si="0"/>
        <v>50000</v>
      </c>
      <c r="C34" s="69"/>
      <c r="D34" s="68"/>
      <c r="E34" s="68">
        <f t="shared" si="3"/>
        <v>50000</v>
      </c>
      <c r="F34" s="70">
        <f t="shared" si="4"/>
        <v>55000</v>
      </c>
    </row>
    <row r="35" spans="1:6" ht="15.75" thickBot="1" x14ac:dyDescent="0.3">
      <c r="A35" s="60">
        <v>2040</v>
      </c>
      <c r="B35" s="68">
        <f t="shared" si="0"/>
        <v>55000</v>
      </c>
      <c r="C35" s="69"/>
      <c r="D35" s="68"/>
      <c r="E35" s="68">
        <f t="shared" si="3"/>
        <v>55000</v>
      </c>
      <c r="F35" s="70">
        <f t="shared" si="4"/>
        <v>0</v>
      </c>
    </row>
    <row r="36" spans="1:6" ht="15.75" thickBot="1" x14ac:dyDescent="0.3">
      <c r="A36" s="71"/>
      <c r="B36" s="72">
        <f>SUM(B8:B35)</f>
        <v>1040000</v>
      </c>
      <c r="C36" s="72">
        <f>SUM(C8:C35)</f>
        <v>580852</v>
      </c>
      <c r="D36" s="72">
        <f>SUM(D8:D35)</f>
        <v>563990</v>
      </c>
      <c r="E36" s="72">
        <f t="shared" si="3"/>
        <v>2184842</v>
      </c>
      <c r="F36" s="71"/>
    </row>
    <row r="37" spans="1:6" ht="19.5" thickTop="1" x14ac:dyDescent="0.25">
      <c r="A37" s="283" t="s">
        <v>293</v>
      </c>
      <c r="B37" s="283"/>
      <c r="C37" s="283"/>
      <c r="D37" s="283"/>
      <c r="E37" s="283"/>
      <c r="F37" s="283"/>
    </row>
    <row r="38" spans="1:6" x14ac:dyDescent="0.25">
      <c r="A38" s="277"/>
      <c r="B38" s="277"/>
      <c r="C38" s="277"/>
      <c r="D38" s="277"/>
      <c r="E38" s="277"/>
      <c r="F38" s="277"/>
    </row>
    <row r="39" spans="1:6" x14ac:dyDescent="0.25">
      <c r="A39" s="277" t="s">
        <v>294</v>
      </c>
      <c r="B39" s="277"/>
      <c r="C39" s="277"/>
      <c r="D39" s="277"/>
      <c r="E39" s="277"/>
      <c r="F39" s="277"/>
    </row>
    <row r="40" spans="1:6" x14ac:dyDescent="0.25">
      <c r="A40" s="289" t="s">
        <v>295</v>
      </c>
      <c r="B40" s="289"/>
      <c r="C40" s="289"/>
      <c r="D40" s="289"/>
      <c r="E40" s="289"/>
      <c r="F40" s="289"/>
    </row>
    <row r="41" spans="1:6" x14ac:dyDescent="0.25">
      <c r="A41" s="290"/>
      <c r="B41" s="290"/>
      <c r="C41" s="290"/>
      <c r="D41" s="290"/>
      <c r="E41" s="290"/>
      <c r="F41" s="290"/>
    </row>
    <row r="42" spans="1:6" x14ac:dyDescent="0.25">
      <c r="A42" s="55" t="s">
        <v>296</v>
      </c>
      <c r="B42" s="56" t="s">
        <v>297</v>
      </c>
      <c r="C42" s="55" t="s">
        <v>298</v>
      </c>
      <c r="D42" s="56" t="s">
        <v>299</v>
      </c>
      <c r="E42" s="56" t="s">
        <v>299</v>
      </c>
      <c r="F42" s="281" t="s">
        <v>300</v>
      </c>
    </row>
    <row r="43" spans="1:6" x14ac:dyDescent="0.25">
      <c r="A43" s="57">
        <v>41090</v>
      </c>
      <c r="B43" s="58">
        <v>40954</v>
      </c>
      <c r="C43" s="59" t="s">
        <v>301</v>
      </c>
      <c r="D43" s="58">
        <v>40954</v>
      </c>
      <c r="E43" s="58">
        <v>41136</v>
      </c>
      <c r="F43" s="282"/>
    </row>
    <row r="44" spans="1:6" hidden="1" x14ac:dyDescent="0.25">
      <c r="A44" s="60">
        <v>2013</v>
      </c>
      <c r="B44" s="61">
        <v>5000</v>
      </c>
      <c r="C44" s="62">
        <v>0</v>
      </c>
      <c r="D44" s="63"/>
      <c r="E44" s="63"/>
      <c r="F44" s="61">
        <f>B44+D44+E44</f>
        <v>5000</v>
      </c>
    </row>
    <row r="45" spans="1:6" hidden="1" x14ac:dyDescent="0.25">
      <c r="A45" s="60">
        <v>2014</v>
      </c>
      <c r="B45" s="61">
        <v>5000</v>
      </c>
      <c r="C45" s="62">
        <v>0</v>
      </c>
      <c r="D45" s="63"/>
      <c r="E45" s="63"/>
      <c r="F45" s="61">
        <f t="shared" ref="F45:F71" si="5">B45+D45+E45</f>
        <v>5000</v>
      </c>
    </row>
    <row r="46" spans="1:6" hidden="1" x14ac:dyDescent="0.25">
      <c r="A46" s="60">
        <v>2015</v>
      </c>
      <c r="B46" s="61">
        <v>5000</v>
      </c>
      <c r="C46" s="62">
        <v>0</v>
      </c>
      <c r="D46" s="63"/>
      <c r="E46" s="63"/>
      <c r="F46" s="61">
        <f t="shared" si="5"/>
        <v>5000</v>
      </c>
    </row>
    <row r="47" spans="1:6" hidden="1" x14ac:dyDescent="0.25">
      <c r="A47" s="60">
        <v>2016</v>
      </c>
      <c r="B47" s="61">
        <v>5000</v>
      </c>
      <c r="C47" s="62">
        <v>0</v>
      </c>
      <c r="D47" s="63"/>
      <c r="E47" s="63"/>
      <c r="F47" s="61">
        <f t="shared" si="5"/>
        <v>5000</v>
      </c>
    </row>
    <row r="48" spans="1:6" hidden="1" x14ac:dyDescent="0.25">
      <c r="A48" s="60">
        <v>2017</v>
      </c>
      <c r="B48" s="61">
        <v>5000</v>
      </c>
      <c r="C48" s="62">
        <v>0</v>
      </c>
      <c r="D48" s="63"/>
      <c r="E48" s="63"/>
      <c r="F48" s="61">
        <f t="shared" si="5"/>
        <v>5000</v>
      </c>
    </row>
    <row r="49" spans="1:6" hidden="1" x14ac:dyDescent="0.25">
      <c r="A49" s="60">
        <v>2018</v>
      </c>
      <c r="B49" s="61">
        <v>5000</v>
      </c>
      <c r="C49" s="62">
        <v>0</v>
      </c>
      <c r="D49" s="63"/>
      <c r="E49" s="63"/>
      <c r="F49" s="61">
        <f t="shared" si="5"/>
        <v>5000</v>
      </c>
    </row>
    <row r="50" spans="1:6" hidden="1" x14ac:dyDescent="0.25">
      <c r="A50" s="60">
        <v>2019</v>
      </c>
      <c r="B50" s="61">
        <v>5000</v>
      </c>
      <c r="C50" s="62">
        <v>0</v>
      </c>
      <c r="D50" s="63"/>
      <c r="E50" s="63"/>
      <c r="F50" s="61">
        <f t="shared" si="5"/>
        <v>5000</v>
      </c>
    </row>
    <row r="51" spans="1:6" hidden="1" x14ac:dyDescent="0.25">
      <c r="A51" s="60">
        <v>2020</v>
      </c>
      <c r="B51" s="61">
        <v>5000</v>
      </c>
      <c r="C51" s="62">
        <v>0</v>
      </c>
      <c r="D51" s="63"/>
      <c r="E51" s="63"/>
      <c r="F51" s="61">
        <f t="shared" si="5"/>
        <v>5000</v>
      </c>
    </row>
    <row r="52" spans="1:6" x14ac:dyDescent="0.25">
      <c r="A52" s="60">
        <v>2021</v>
      </c>
      <c r="B52" s="61">
        <v>50000</v>
      </c>
      <c r="C52" s="62">
        <v>0</v>
      </c>
      <c r="D52" s="63"/>
      <c r="E52" s="63"/>
      <c r="F52" s="61">
        <f t="shared" si="5"/>
        <v>50000</v>
      </c>
    </row>
    <row r="53" spans="1:6" x14ac:dyDescent="0.25">
      <c r="A53" s="60">
        <v>2022</v>
      </c>
      <c r="B53" s="61">
        <v>50000</v>
      </c>
      <c r="C53" s="62">
        <v>0</v>
      </c>
      <c r="D53" s="63"/>
      <c r="E53" s="63"/>
      <c r="F53" s="61">
        <f t="shared" si="5"/>
        <v>50000</v>
      </c>
    </row>
    <row r="54" spans="1:6" x14ac:dyDescent="0.25">
      <c r="A54" s="60">
        <v>2023</v>
      </c>
      <c r="B54" s="61">
        <v>50000</v>
      </c>
      <c r="C54" s="62">
        <v>0</v>
      </c>
      <c r="D54" s="63"/>
      <c r="E54" s="63"/>
      <c r="F54" s="61">
        <f t="shared" si="5"/>
        <v>50000</v>
      </c>
    </row>
    <row r="55" spans="1:6" x14ac:dyDescent="0.25">
      <c r="A55" s="60">
        <v>2024</v>
      </c>
      <c r="B55" s="61">
        <v>50000</v>
      </c>
      <c r="C55" s="62">
        <v>0</v>
      </c>
      <c r="D55" s="63"/>
      <c r="E55" s="63"/>
      <c r="F55" s="61">
        <f t="shared" si="5"/>
        <v>50000</v>
      </c>
    </row>
    <row r="56" spans="1:6" x14ac:dyDescent="0.25">
      <c r="A56" s="60">
        <v>2025</v>
      </c>
      <c r="B56" s="61">
        <v>50000</v>
      </c>
      <c r="C56" s="62">
        <v>0</v>
      </c>
      <c r="D56" s="63"/>
      <c r="E56" s="63"/>
      <c r="F56" s="61">
        <f t="shared" si="5"/>
        <v>50000</v>
      </c>
    </row>
    <row r="57" spans="1:6" x14ac:dyDescent="0.25">
      <c r="A57" s="60">
        <v>2026</v>
      </c>
      <c r="B57" s="61">
        <v>50000</v>
      </c>
      <c r="C57" s="62">
        <v>0</v>
      </c>
      <c r="D57" s="63"/>
      <c r="E57" s="63"/>
      <c r="F57" s="61">
        <f t="shared" si="5"/>
        <v>50000</v>
      </c>
    </row>
    <row r="58" spans="1:6" x14ac:dyDescent="0.25">
      <c r="A58" s="60">
        <v>2027</v>
      </c>
      <c r="B58" s="61">
        <v>50000</v>
      </c>
      <c r="C58" s="62">
        <v>0</v>
      </c>
      <c r="D58" s="63"/>
      <c r="E58" s="63"/>
      <c r="F58" s="61">
        <f t="shared" si="5"/>
        <v>50000</v>
      </c>
    </row>
    <row r="59" spans="1:6" x14ac:dyDescent="0.25">
      <c r="A59" s="60">
        <v>2028</v>
      </c>
      <c r="B59" s="61">
        <v>50000</v>
      </c>
      <c r="C59" s="62">
        <v>0</v>
      </c>
      <c r="D59" s="63"/>
      <c r="E59" s="63"/>
      <c r="F59" s="61">
        <f t="shared" si="5"/>
        <v>50000</v>
      </c>
    </row>
    <row r="60" spans="1:6" x14ac:dyDescent="0.25">
      <c r="A60" s="60">
        <v>2029</v>
      </c>
      <c r="B60" s="61">
        <v>50000</v>
      </c>
      <c r="C60" s="62">
        <v>0</v>
      </c>
      <c r="D60" s="63"/>
      <c r="E60" s="63"/>
      <c r="F60" s="61">
        <f t="shared" si="5"/>
        <v>50000</v>
      </c>
    </row>
    <row r="61" spans="1:6" x14ac:dyDescent="0.25">
      <c r="A61" s="60">
        <v>2030</v>
      </c>
      <c r="B61" s="61">
        <v>50000</v>
      </c>
      <c r="C61" s="62">
        <v>0</v>
      </c>
      <c r="D61" s="63"/>
      <c r="E61" s="63"/>
      <c r="F61" s="61">
        <f t="shared" si="5"/>
        <v>50000</v>
      </c>
    </row>
    <row r="62" spans="1:6" x14ac:dyDescent="0.25">
      <c r="A62" s="60">
        <v>2031</v>
      </c>
      <c r="B62" s="61">
        <v>50000</v>
      </c>
      <c r="C62" s="62">
        <v>0</v>
      </c>
      <c r="D62" s="63"/>
      <c r="E62" s="63"/>
      <c r="F62" s="61">
        <f t="shared" si="5"/>
        <v>50000</v>
      </c>
    </row>
    <row r="63" spans="1:6" x14ac:dyDescent="0.25">
      <c r="A63" s="60">
        <v>2032</v>
      </c>
      <c r="B63" s="61">
        <v>50000</v>
      </c>
      <c r="C63" s="62">
        <v>0</v>
      </c>
      <c r="D63" s="63"/>
      <c r="E63" s="63"/>
      <c r="F63" s="61">
        <f t="shared" si="5"/>
        <v>50000</v>
      </c>
    </row>
    <row r="64" spans="1:6" x14ac:dyDescent="0.25">
      <c r="A64" s="60">
        <v>2033</v>
      </c>
      <c r="B64" s="61">
        <v>50000</v>
      </c>
      <c r="C64" s="62">
        <v>0</v>
      </c>
      <c r="D64" s="63"/>
      <c r="E64" s="63"/>
      <c r="F64" s="61">
        <f t="shared" si="5"/>
        <v>50000</v>
      </c>
    </row>
    <row r="65" spans="1:12" x14ac:dyDescent="0.25">
      <c r="A65" s="60">
        <v>2034</v>
      </c>
      <c r="B65" s="61">
        <v>50000</v>
      </c>
      <c r="C65" s="62">
        <v>0</v>
      </c>
      <c r="D65" s="63"/>
      <c r="E65" s="63"/>
      <c r="F65" s="61">
        <f t="shared" si="5"/>
        <v>50000</v>
      </c>
    </row>
    <row r="66" spans="1:12" x14ac:dyDescent="0.25">
      <c r="A66" s="60">
        <v>2035</v>
      </c>
      <c r="B66" s="61">
        <v>50000</v>
      </c>
      <c r="C66" s="62">
        <v>0</v>
      </c>
      <c r="D66" s="63"/>
      <c r="E66" s="63"/>
      <c r="F66" s="61">
        <f t="shared" si="5"/>
        <v>50000</v>
      </c>
    </row>
    <row r="67" spans="1:12" x14ac:dyDescent="0.25">
      <c r="A67" s="60">
        <v>2036</v>
      </c>
      <c r="B67" s="61">
        <v>50000</v>
      </c>
      <c r="C67" s="62">
        <v>0</v>
      </c>
      <c r="D67" s="63"/>
      <c r="E67" s="63"/>
      <c r="F67" s="61">
        <f t="shared" si="5"/>
        <v>50000</v>
      </c>
    </row>
    <row r="68" spans="1:12" x14ac:dyDescent="0.25">
      <c r="A68" s="60">
        <v>2037</v>
      </c>
      <c r="B68" s="61">
        <v>50000</v>
      </c>
      <c r="C68" s="62">
        <v>0</v>
      </c>
      <c r="D68" s="63"/>
      <c r="E68" s="63"/>
      <c r="F68" s="61">
        <f t="shared" si="5"/>
        <v>50000</v>
      </c>
    </row>
    <row r="69" spans="1:12" x14ac:dyDescent="0.25">
      <c r="A69" s="60">
        <v>2038</v>
      </c>
      <c r="B69" s="61">
        <v>50000</v>
      </c>
      <c r="C69" s="62">
        <v>0</v>
      </c>
      <c r="D69" s="63"/>
      <c r="E69" s="63"/>
      <c r="F69" s="61">
        <f t="shared" si="5"/>
        <v>50000</v>
      </c>
    </row>
    <row r="70" spans="1:12" x14ac:dyDescent="0.25">
      <c r="A70" s="60">
        <v>2039</v>
      </c>
      <c r="B70" s="61">
        <v>50000</v>
      </c>
      <c r="C70" s="62">
        <v>0</v>
      </c>
      <c r="D70" s="63"/>
      <c r="E70" s="63"/>
      <c r="F70" s="61">
        <f t="shared" si="5"/>
        <v>50000</v>
      </c>
    </row>
    <row r="71" spans="1:12" x14ac:dyDescent="0.25">
      <c r="A71" s="60">
        <v>2040</v>
      </c>
      <c r="B71" s="61">
        <v>55000</v>
      </c>
      <c r="C71" s="62" t="s">
        <v>426</v>
      </c>
      <c r="D71" s="63"/>
      <c r="E71" s="63"/>
      <c r="F71" s="61">
        <f t="shared" si="5"/>
        <v>55000</v>
      </c>
    </row>
    <row r="72" spans="1:12" ht="15.75" thickBot="1" x14ac:dyDescent="0.3">
      <c r="A72" s="60"/>
      <c r="B72" s="64">
        <f>SUM(B44:B71)</f>
        <v>1045000</v>
      </c>
      <c r="C72" s="63"/>
      <c r="D72" s="64">
        <f>SUM(D44:D71)</f>
        <v>0</v>
      </c>
      <c r="E72" s="64">
        <f>SUM(E44:E71)</f>
        <v>0</v>
      </c>
      <c r="F72" s="64">
        <f>SUM(F44:F71)</f>
        <v>1045000</v>
      </c>
    </row>
    <row r="73" spans="1:12" ht="19.5" thickTop="1" x14ac:dyDescent="0.25">
      <c r="A73" s="283" t="s">
        <v>293</v>
      </c>
      <c r="B73" s="283"/>
      <c r="C73" s="283"/>
      <c r="D73" s="283"/>
      <c r="E73" s="283"/>
      <c r="F73" s="283"/>
    </row>
    <row r="74" spans="1:12" x14ac:dyDescent="0.25">
      <c r="A74" s="277"/>
      <c r="B74" s="277"/>
      <c r="C74" s="277"/>
      <c r="D74" s="277"/>
      <c r="E74" s="277"/>
      <c r="F74" s="65"/>
    </row>
    <row r="75" spans="1:12" x14ac:dyDescent="0.25">
      <c r="A75" s="277" t="s">
        <v>303</v>
      </c>
      <c r="B75" s="277"/>
      <c r="C75" s="277"/>
      <c r="D75" s="277"/>
      <c r="E75" s="277"/>
      <c r="F75" s="277"/>
      <c r="G75" s="277"/>
      <c r="H75" s="277"/>
      <c r="I75" s="277"/>
      <c r="J75" s="277"/>
      <c r="K75" s="277"/>
      <c r="L75" s="277"/>
    </row>
    <row r="76" spans="1:12" x14ac:dyDescent="0.25">
      <c r="A76" s="277" t="s">
        <v>295</v>
      </c>
      <c r="B76" s="277"/>
      <c r="C76" s="277"/>
      <c r="D76" s="277"/>
      <c r="E76" s="277"/>
      <c r="F76" s="277"/>
      <c r="G76" s="277"/>
      <c r="H76" s="277"/>
      <c r="I76" s="277"/>
      <c r="J76" s="277"/>
      <c r="K76" s="277"/>
      <c r="L76" s="277"/>
    </row>
    <row r="77" spans="1:12" x14ac:dyDescent="0.25">
      <c r="A77" s="65"/>
      <c r="B77" s="65"/>
      <c r="C77" s="65"/>
      <c r="D77" s="65"/>
      <c r="E77" s="65"/>
      <c r="F77" s="65"/>
    </row>
    <row r="78" spans="1:12" x14ac:dyDescent="0.25">
      <c r="A78" s="55" t="s">
        <v>296</v>
      </c>
      <c r="B78" s="56" t="s">
        <v>297</v>
      </c>
      <c r="C78" s="55" t="s">
        <v>298</v>
      </c>
      <c r="D78" s="281" t="s">
        <v>299</v>
      </c>
      <c r="E78" s="281"/>
      <c r="F78" s="281" t="s">
        <v>300</v>
      </c>
    </row>
    <row r="79" spans="1:12" x14ac:dyDescent="0.25">
      <c r="A79" s="57">
        <v>41090</v>
      </c>
      <c r="B79" s="58">
        <v>40988</v>
      </c>
      <c r="C79" s="59" t="s">
        <v>301</v>
      </c>
      <c r="D79" s="288">
        <v>40988</v>
      </c>
      <c r="E79" s="288"/>
      <c r="F79" s="282"/>
    </row>
    <row r="80" spans="1:12" hidden="1" x14ac:dyDescent="0.25">
      <c r="A80" s="60">
        <v>2013</v>
      </c>
      <c r="B80" s="61">
        <v>10000</v>
      </c>
      <c r="C80" s="62">
        <v>2.3199999999999998E-2</v>
      </c>
      <c r="D80" s="287">
        <v>11600</v>
      </c>
      <c r="E80" s="287"/>
      <c r="F80" s="61">
        <f>B80+D80+E80</f>
        <v>21600</v>
      </c>
      <c r="G80" s="181"/>
      <c r="H80" s="181"/>
      <c r="I80" s="181"/>
      <c r="J80" s="181"/>
      <c r="K80" s="181"/>
      <c r="L80" s="181"/>
    </row>
    <row r="81" spans="1:12" ht="15" hidden="1" customHeight="1" x14ac:dyDescent="0.25">
      <c r="A81" s="60">
        <v>2014</v>
      </c>
      <c r="B81" s="61">
        <v>10000</v>
      </c>
      <c r="C81" s="62">
        <v>2.3199999999999998E-2</v>
      </c>
      <c r="D81" s="284">
        <v>11368</v>
      </c>
      <c r="E81" s="284"/>
      <c r="F81" s="61">
        <f t="shared" ref="F81:F89" si="6">B81+D81+E81</f>
        <v>21368</v>
      </c>
      <c r="G81" s="181"/>
      <c r="H81" s="181"/>
      <c r="I81" s="181"/>
      <c r="J81" s="181"/>
      <c r="K81" s="181"/>
      <c r="L81" s="181"/>
    </row>
    <row r="82" spans="1:12" hidden="1" x14ac:dyDescent="0.25">
      <c r="A82" s="60">
        <v>2015</v>
      </c>
      <c r="B82" s="61">
        <v>10000</v>
      </c>
      <c r="C82" s="62">
        <v>2.3199999999999998E-2</v>
      </c>
      <c r="D82" s="284">
        <v>11136</v>
      </c>
      <c r="E82" s="284"/>
      <c r="F82" s="61">
        <f t="shared" si="6"/>
        <v>21136</v>
      </c>
      <c r="G82" s="181"/>
      <c r="H82" s="181"/>
      <c r="I82" s="181"/>
      <c r="J82" s="181"/>
      <c r="K82" s="181"/>
      <c r="L82" s="181"/>
    </row>
    <row r="83" spans="1:12" hidden="1" x14ac:dyDescent="0.25">
      <c r="A83" s="60">
        <v>2016</v>
      </c>
      <c r="B83" s="61">
        <v>55000</v>
      </c>
      <c r="C83" s="62">
        <v>2.3199999999999998E-2</v>
      </c>
      <c r="D83" s="284">
        <v>10904</v>
      </c>
      <c r="E83" s="284"/>
      <c r="F83" s="61">
        <f t="shared" si="6"/>
        <v>65904</v>
      </c>
      <c r="G83" s="181"/>
      <c r="H83" s="181"/>
      <c r="I83" s="181"/>
      <c r="J83" s="181"/>
      <c r="K83" s="181"/>
      <c r="L83" s="181"/>
    </row>
    <row r="84" spans="1:12" hidden="1" x14ac:dyDescent="0.25">
      <c r="A84" s="60">
        <v>2017</v>
      </c>
      <c r="B84" s="61">
        <v>60000</v>
      </c>
      <c r="C84" s="62">
        <v>2.3199999999999998E-2</v>
      </c>
      <c r="D84" s="284">
        <v>9628</v>
      </c>
      <c r="E84" s="284"/>
      <c r="F84" s="61">
        <f t="shared" si="6"/>
        <v>69628</v>
      </c>
      <c r="G84" s="181"/>
      <c r="H84" s="181"/>
      <c r="I84" s="181"/>
      <c r="J84" s="181"/>
      <c r="K84" s="181"/>
      <c r="L84" s="181"/>
    </row>
    <row r="85" spans="1:12" hidden="1" x14ac:dyDescent="0.25">
      <c r="A85" s="60">
        <v>2018</v>
      </c>
      <c r="B85" s="61">
        <v>60000</v>
      </c>
      <c r="C85" s="62">
        <v>2.3199999999999998E-2</v>
      </c>
      <c r="D85" s="284">
        <v>8236</v>
      </c>
      <c r="E85" s="284"/>
      <c r="F85" s="61">
        <f t="shared" si="6"/>
        <v>68236</v>
      </c>
      <c r="G85" s="181"/>
      <c r="H85" s="181"/>
      <c r="I85" s="181"/>
      <c r="J85" s="181"/>
      <c r="K85" s="181"/>
      <c r="L85" s="181"/>
    </row>
    <row r="86" spans="1:12" hidden="1" x14ac:dyDescent="0.25">
      <c r="A86" s="60">
        <v>2019</v>
      </c>
      <c r="B86" s="61">
        <v>65000</v>
      </c>
      <c r="C86" s="62">
        <v>2.3199999999999998E-2</v>
      </c>
      <c r="D86" s="284">
        <v>6844</v>
      </c>
      <c r="E86" s="284"/>
      <c r="F86" s="61">
        <f t="shared" si="6"/>
        <v>71844</v>
      </c>
      <c r="G86" s="181"/>
      <c r="H86" s="181"/>
      <c r="I86" s="181"/>
      <c r="J86" s="181"/>
      <c r="K86" s="181"/>
      <c r="L86" s="181"/>
    </row>
    <row r="87" spans="1:12" hidden="1" x14ac:dyDescent="0.25">
      <c r="A87" s="60">
        <v>2020</v>
      </c>
      <c r="B87" s="61">
        <v>65000</v>
      </c>
      <c r="C87" s="62">
        <v>2.3199999999999998E-2</v>
      </c>
      <c r="D87" s="284">
        <v>5336</v>
      </c>
      <c r="E87" s="284"/>
      <c r="F87" s="61">
        <f t="shared" si="6"/>
        <v>70336</v>
      </c>
    </row>
    <row r="88" spans="1:12" x14ac:dyDescent="0.25">
      <c r="A88" s="60">
        <v>2021</v>
      </c>
      <c r="B88" s="61">
        <v>80000</v>
      </c>
      <c r="C88" s="62">
        <v>2.3199999999999998E-2</v>
      </c>
      <c r="D88" s="284">
        <v>3828</v>
      </c>
      <c r="E88" s="284"/>
      <c r="F88" s="61">
        <f t="shared" si="6"/>
        <v>83828</v>
      </c>
    </row>
    <row r="89" spans="1:12" x14ac:dyDescent="0.25">
      <c r="A89" s="60">
        <v>2022</v>
      </c>
      <c r="B89" s="61">
        <v>85000</v>
      </c>
      <c r="C89" s="62">
        <v>2.3199999999999998E-2</v>
      </c>
      <c r="D89" s="285">
        <v>1972</v>
      </c>
      <c r="E89" s="285"/>
      <c r="F89" s="61">
        <f t="shared" si="6"/>
        <v>86972</v>
      </c>
    </row>
    <row r="90" spans="1:12" ht="15.75" thickBot="1" x14ac:dyDescent="0.3">
      <c r="A90" s="63"/>
      <c r="B90" s="66">
        <f>SUM(B80:B89)</f>
        <v>500000</v>
      </c>
      <c r="C90" s="63"/>
      <c r="D90" s="286">
        <f>SUM(D80:D89)</f>
        <v>80852</v>
      </c>
      <c r="E90" s="286"/>
      <c r="F90" s="64">
        <f>SUM(F80:F89)</f>
        <v>580852</v>
      </c>
    </row>
    <row r="91" spans="1:12" ht="19.5" thickTop="1" x14ac:dyDescent="0.25">
      <c r="A91" s="283" t="s">
        <v>293</v>
      </c>
      <c r="B91" s="283"/>
      <c r="C91" s="283"/>
      <c r="D91" s="283"/>
      <c r="E91" s="283"/>
      <c r="F91" s="283"/>
    </row>
    <row r="92" spans="1:12" x14ac:dyDescent="0.25">
      <c r="A92" s="277"/>
      <c r="B92" s="277"/>
      <c r="C92" s="277"/>
      <c r="D92" s="277"/>
      <c r="E92" s="277"/>
      <c r="F92" s="65"/>
    </row>
    <row r="93" spans="1:12" x14ac:dyDescent="0.25">
      <c r="A93" s="277" t="s">
        <v>302</v>
      </c>
      <c r="B93" s="277"/>
      <c r="C93" s="277"/>
      <c r="D93" s="277"/>
      <c r="E93" s="277"/>
      <c r="F93" s="277"/>
      <c r="G93" s="277"/>
      <c r="H93" s="277"/>
      <c r="I93" s="277"/>
      <c r="J93" s="277"/>
      <c r="K93" s="277"/>
      <c r="L93" s="277"/>
    </row>
    <row r="94" spans="1:12" x14ac:dyDescent="0.25">
      <c r="A94" s="277" t="s">
        <v>295</v>
      </c>
      <c r="B94" s="277"/>
      <c r="C94" s="277"/>
      <c r="D94" s="277"/>
      <c r="E94" s="277"/>
      <c r="F94" s="277"/>
      <c r="G94" s="277"/>
      <c r="H94" s="277"/>
      <c r="I94" s="277"/>
      <c r="J94" s="277"/>
      <c r="K94" s="277"/>
      <c r="L94" s="277"/>
    </row>
    <row r="95" spans="1:12" x14ac:dyDescent="0.25">
      <c r="A95" s="65"/>
      <c r="B95" s="65"/>
      <c r="C95" s="65"/>
      <c r="D95" s="65"/>
      <c r="E95" s="65"/>
      <c r="F95" s="65"/>
    </row>
    <row r="96" spans="1:12" x14ac:dyDescent="0.25">
      <c r="A96" s="55" t="s">
        <v>296</v>
      </c>
      <c r="B96" s="56" t="s">
        <v>297</v>
      </c>
      <c r="C96" s="55" t="s">
        <v>298</v>
      </c>
      <c r="D96" s="56" t="s">
        <v>299</v>
      </c>
      <c r="E96" s="56" t="s">
        <v>299</v>
      </c>
      <c r="F96" s="281" t="s">
        <v>300</v>
      </c>
    </row>
    <row r="97" spans="1:6" x14ac:dyDescent="0.25">
      <c r="A97" s="57">
        <v>41090</v>
      </c>
      <c r="B97" s="58">
        <v>40954</v>
      </c>
      <c r="C97" s="59" t="s">
        <v>301</v>
      </c>
      <c r="D97" s="58">
        <v>40954</v>
      </c>
      <c r="E97" s="58">
        <v>41136</v>
      </c>
      <c r="F97" s="282"/>
    </row>
    <row r="98" spans="1:6" hidden="1" x14ac:dyDescent="0.25">
      <c r="A98" s="60">
        <v>2013</v>
      </c>
      <c r="B98" s="61">
        <v>85000</v>
      </c>
      <c r="C98" s="62">
        <v>2.12E-2</v>
      </c>
      <c r="D98" s="61">
        <v>5512</v>
      </c>
      <c r="E98" s="61">
        <v>5512</v>
      </c>
      <c r="F98" s="61">
        <f>B98+D98+E98</f>
        <v>96024</v>
      </c>
    </row>
    <row r="99" spans="1:6" ht="15" hidden="1" customHeight="1" x14ac:dyDescent="0.25">
      <c r="A99" s="60">
        <v>2014</v>
      </c>
      <c r="B99" s="61">
        <v>90000</v>
      </c>
      <c r="C99" s="62">
        <v>2.12E-2</v>
      </c>
      <c r="D99" s="61">
        <v>4611</v>
      </c>
      <c r="E99" s="61">
        <v>4611</v>
      </c>
      <c r="F99" s="61">
        <f t="shared" ref="F99:F105" si="7">B99+D99+E99</f>
        <v>99222</v>
      </c>
    </row>
    <row r="100" spans="1:6" hidden="1" x14ac:dyDescent="0.25">
      <c r="A100" s="60">
        <v>2015</v>
      </c>
      <c r="B100" s="61">
        <v>90000</v>
      </c>
      <c r="C100" s="62">
        <v>2.12E-2</v>
      </c>
      <c r="D100" s="61">
        <v>3657</v>
      </c>
      <c r="E100" s="61">
        <v>3657</v>
      </c>
      <c r="F100" s="61">
        <f t="shared" si="7"/>
        <v>97314</v>
      </c>
    </row>
    <row r="101" spans="1:6" hidden="1" x14ac:dyDescent="0.25">
      <c r="A101" s="60">
        <v>2016</v>
      </c>
      <c r="B101" s="61">
        <v>50000</v>
      </c>
      <c r="C101" s="62">
        <v>2.12E-2</v>
      </c>
      <c r="D101" s="61">
        <v>2703</v>
      </c>
      <c r="E101" s="61">
        <v>2703</v>
      </c>
      <c r="F101" s="61">
        <f t="shared" si="7"/>
        <v>55406</v>
      </c>
    </row>
    <row r="102" spans="1:6" hidden="1" x14ac:dyDescent="0.25">
      <c r="A102" s="60">
        <v>2017</v>
      </c>
      <c r="B102" s="61">
        <v>50000</v>
      </c>
      <c r="C102" s="62">
        <v>2.12E-2</v>
      </c>
      <c r="D102" s="61">
        <v>2173</v>
      </c>
      <c r="E102" s="61">
        <v>2173</v>
      </c>
      <c r="F102" s="61">
        <f t="shared" si="7"/>
        <v>54346</v>
      </c>
    </row>
    <row r="103" spans="1:6" hidden="1" x14ac:dyDescent="0.25">
      <c r="A103" s="60">
        <v>2018</v>
      </c>
      <c r="B103" s="61">
        <v>50000</v>
      </c>
      <c r="C103" s="62">
        <v>2.12E-2</v>
      </c>
      <c r="D103" s="61">
        <v>1643</v>
      </c>
      <c r="E103" s="61">
        <v>1643</v>
      </c>
      <c r="F103" s="61">
        <f t="shared" si="7"/>
        <v>53286</v>
      </c>
    </row>
    <row r="104" spans="1:6" hidden="1" x14ac:dyDescent="0.25">
      <c r="A104" s="60">
        <v>2019</v>
      </c>
      <c r="B104" s="61">
        <v>50000</v>
      </c>
      <c r="C104" s="62">
        <v>2.12E-2</v>
      </c>
      <c r="D104" s="61">
        <v>1113</v>
      </c>
      <c r="E104" s="61">
        <v>1113</v>
      </c>
      <c r="F104" s="61">
        <f t="shared" si="7"/>
        <v>52226</v>
      </c>
    </row>
    <row r="105" spans="1:6" hidden="1" x14ac:dyDescent="0.25">
      <c r="A105" s="60">
        <v>2020</v>
      </c>
      <c r="B105" s="61">
        <v>55000</v>
      </c>
      <c r="C105" s="62">
        <v>2.12E-2</v>
      </c>
      <c r="D105" s="61">
        <v>583</v>
      </c>
      <c r="E105" s="61">
        <v>583</v>
      </c>
      <c r="F105" s="61">
        <f t="shared" si="7"/>
        <v>56166</v>
      </c>
    </row>
    <row r="106" spans="1:6" ht="15.75" hidden="1" thickBot="1" x14ac:dyDescent="0.3">
      <c r="A106" s="63"/>
      <c r="B106" s="64">
        <f>SUM(B98:B105)</f>
        <v>520000</v>
      </c>
      <c r="C106" s="63"/>
      <c r="D106" s="64"/>
      <c r="E106" s="64">
        <f>SUM(D98:E105)</f>
        <v>43990</v>
      </c>
      <c r="F106" s="64">
        <f>SUM(F98:F105)</f>
        <v>563990</v>
      </c>
    </row>
  </sheetData>
  <mergeCells count="43">
    <mergeCell ref="I6:J7"/>
    <mergeCell ref="G75:L75"/>
    <mergeCell ref="G76:L76"/>
    <mergeCell ref="G93:L93"/>
    <mergeCell ref="G94:L94"/>
    <mergeCell ref="F42:F43"/>
    <mergeCell ref="A37:F37"/>
    <mergeCell ref="A38:F38"/>
    <mergeCell ref="A39:F39"/>
    <mergeCell ref="A40:F40"/>
    <mergeCell ref="A41:F41"/>
    <mergeCell ref="D84:E84"/>
    <mergeCell ref="D85:E85"/>
    <mergeCell ref="A73:F73"/>
    <mergeCell ref="A74:E74"/>
    <mergeCell ref="A75:F75"/>
    <mergeCell ref="A76:F76"/>
    <mergeCell ref="D78:E78"/>
    <mergeCell ref="F78:F79"/>
    <mergeCell ref="D79:E79"/>
    <mergeCell ref="A92:E92"/>
    <mergeCell ref="A93:F93"/>
    <mergeCell ref="A94:F94"/>
    <mergeCell ref="F96:F97"/>
    <mergeCell ref="A1:F1"/>
    <mergeCell ref="A2:E2"/>
    <mergeCell ref="D86:E86"/>
    <mergeCell ref="D87:E87"/>
    <mergeCell ref="D88:E88"/>
    <mergeCell ref="D89:E89"/>
    <mergeCell ref="D90:E90"/>
    <mergeCell ref="A91:F91"/>
    <mergeCell ref="D80:E80"/>
    <mergeCell ref="D81:E81"/>
    <mergeCell ref="D82:E82"/>
    <mergeCell ref="D83:E83"/>
    <mergeCell ref="A3:F3"/>
    <mergeCell ref="A4:F4"/>
    <mergeCell ref="B6:B7"/>
    <mergeCell ref="C6:C7"/>
    <mergeCell ref="D6:D7"/>
    <mergeCell ref="E6:E7"/>
    <mergeCell ref="F6:F7"/>
  </mergeCells>
  <pageMargins left="0.75" right="0.75" top="0.75" bottom="0.75" header="0.3" footer="0.3"/>
  <pageSetup orientation="portrait" r:id="rId1"/>
  <headerFooter>
    <oddHeader>&amp;L&amp;"-,Bold"&amp;D &amp;T&amp;C&amp;"-,Bold"City of San Augustine&amp;R&amp;"-,Bold"&amp;P of &amp;N</oddHeader>
  </headerFooter>
  <rowBreaks count="3" manualBreakCount="3">
    <brk id="36" max="16383" man="1"/>
    <brk id="72" max="16383" man="1"/>
    <brk id="9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/>
  <dimension ref="A1:L71"/>
  <sheetViews>
    <sheetView tabSelected="1" topLeftCell="A38" workbookViewId="0">
      <selection activeCell="P3" sqref="P3"/>
    </sheetView>
  </sheetViews>
  <sheetFormatPr defaultRowHeight="15" x14ac:dyDescent="0.25"/>
  <cols>
    <col min="2" max="2" width="6.7109375" customWidth="1"/>
    <col min="3" max="3" width="6.85546875" customWidth="1"/>
    <col min="4" max="4" width="7" customWidth="1"/>
    <col min="5" max="5" width="7.42578125" customWidth="1"/>
    <col min="7" max="7" width="4.140625" customWidth="1"/>
    <col min="9" max="9" width="9" customWidth="1"/>
    <col min="10" max="10" width="6" customWidth="1"/>
    <col min="11" max="11" width="5.7109375" customWidth="1"/>
  </cols>
  <sheetData>
    <row r="1" spans="1:12" x14ac:dyDescent="0.25">
      <c r="A1" s="233" t="s">
        <v>338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x14ac:dyDescent="0.2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x14ac:dyDescent="0.25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</row>
    <row r="5" spans="1:12" x14ac:dyDescent="0.25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12" x14ac:dyDescent="0.2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</row>
    <row r="7" spans="1:12" x14ac:dyDescent="0.25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</row>
    <row r="8" spans="1:12" x14ac:dyDescent="0.25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</row>
    <row r="9" spans="1:12" x14ac:dyDescent="0.25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</row>
    <row r="10" spans="1:12" x14ac:dyDescent="0.25">
      <c r="A10" s="210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</row>
    <row r="11" spans="1:12" x14ac:dyDescent="0.25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</row>
    <row r="12" spans="1:12" x14ac:dyDescent="0.25">
      <c r="A12" s="210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</row>
    <row r="13" spans="1:12" x14ac:dyDescent="0.25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</row>
    <row r="14" spans="1:12" x14ac:dyDescent="0.25">
      <c r="A14" s="210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</row>
    <row r="15" spans="1:12" x14ac:dyDescent="0.25">
      <c r="A15" s="210"/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</row>
    <row r="16" spans="1:12" x14ac:dyDescent="0.25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</row>
    <row r="17" spans="1:12" x14ac:dyDescent="0.25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</row>
    <row r="18" spans="1:12" x14ac:dyDescent="0.25">
      <c r="A18" s="210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2" x14ac:dyDescent="0.25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</row>
    <row r="20" spans="1:12" x14ac:dyDescent="0.25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</row>
    <row r="21" spans="1:12" x14ac:dyDescent="0.25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</row>
    <row r="22" spans="1:12" x14ac:dyDescent="0.25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</row>
    <row r="23" spans="1:12" x14ac:dyDescent="0.25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2" x14ac:dyDescent="0.25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</row>
    <row r="25" spans="1:12" x14ac:dyDescent="0.25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</row>
    <row r="26" spans="1:12" x14ac:dyDescent="0.25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</row>
    <row r="27" spans="1:12" x14ac:dyDescent="0.25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</row>
    <row r="28" spans="1:12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</row>
    <row r="29" spans="1:12" x14ac:dyDescent="0.25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</row>
    <row r="30" spans="1:12" x14ac:dyDescent="0.25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</row>
    <row r="31" spans="1:12" x14ac:dyDescent="0.25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</row>
    <row r="32" spans="1:12" x14ac:dyDescent="0.25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</row>
    <row r="33" spans="1:12" x14ac:dyDescent="0.25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</row>
    <row r="34" spans="1:12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</row>
    <row r="35" spans="1:12" x14ac:dyDescent="0.25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</row>
    <row r="36" spans="1:12" x14ac:dyDescent="0.25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</row>
    <row r="37" spans="1:12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</row>
    <row r="38" spans="1:12" x14ac:dyDescent="0.25">
      <c r="A38" s="210"/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</row>
    <row r="39" spans="1:12" x14ac:dyDescent="0.25">
      <c r="A39" s="210"/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</row>
    <row r="40" spans="1:12" x14ac:dyDescent="0.25">
      <c r="A40" s="210"/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</row>
    <row r="41" spans="1:12" x14ac:dyDescent="0.25">
      <c r="A41" s="210"/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</row>
    <row r="42" spans="1:12" x14ac:dyDescent="0.25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</row>
    <row r="43" spans="1:12" x14ac:dyDescent="0.25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</row>
    <row r="44" spans="1:12" hidden="1" x14ac:dyDescent="0.25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</row>
    <row r="45" spans="1:12" hidden="1" x14ac:dyDescent="0.25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</row>
    <row r="46" spans="1:12" hidden="1" x14ac:dyDescent="0.25">
      <c r="A46" s="210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</row>
    <row r="47" spans="1:12" ht="11.45" hidden="1" customHeight="1" x14ac:dyDescent="0.25">
      <c r="A47" s="210"/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</row>
    <row r="48" spans="1:12" ht="3.6" hidden="1" customHeight="1" x14ac:dyDescent="0.25">
      <c r="A48" s="210"/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</row>
    <row r="49" spans="1:12" hidden="1" x14ac:dyDescent="0.25">
      <c r="A49" s="210"/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</row>
    <row r="50" spans="1:12" hidden="1" x14ac:dyDescent="0.25">
      <c r="A50" s="210"/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</row>
    <row r="51" spans="1:12" hidden="1" x14ac:dyDescent="0.25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</row>
    <row r="52" spans="1:12" x14ac:dyDescent="0.25">
      <c r="A52" s="210"/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</row>
    <row r="53" spans="1:12" ht="8.4499999999999993" hidden="1" customHeight="1" x14ac:dyDescent="0.25">
      <c r="A53" s="210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</row>
    <row r="54" spans="1:12" hidden="1" x14ac:dyDescent="0.25">
      <c r="A54" s="210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</row>
    <row r="55" spans="1:12" hidden="1" x14ac:dyDescent="0.25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</row>
    <row r="56" spans="1:12" hidden="1" x14ac:dyDescent="0.25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</row>
    <row r="57" spans="1:12" hidden="1" x14ac:dyDescent="0.25">
      <c r="A57" s="210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</row>
    <row r="58" spans="1:12" hidden="1" x14ac:dyDescent="0.25">
      <c r="A58" s="210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</row>
    <row r="59" spans="1:12" hidden="1" x14ac:dyDescent="0.25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</row>
    <row r="60" spans="1:12" hidden="1" x14ac:dyDescent="0.25">
      <c r="A60" s="210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</row>
    <row r="61" spans="1:12" hidden="1" x14ac:dyDescent="0.25">
      <c r="A61" s="210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</row>
    <row r="62" spans="1:12" hidden="1" x14ac:dyDescent="0.25">
      <c r="A62" s="210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</row>
    <row r="63" spans="1:12" hidden="1" x14ac:dyDescent="0.25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</row>
    <row r="64" spans="1:12" hidden="1" x14ac:dyDescent="0.25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</row>
    <row r="65" spans="1:12" hidden="1" x14ac:dyDescent="0.25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</row>
    <row r="66" spans="1:12" hidden="1" x14ac:dyDescent="0.25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</row>
    <row r="67" spans="1:12" hidden="1" x14ac:dyDescent="0.25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</row>
    <row r="68" spans="1:12" hidden="1" x14ac:dyDescent="0.25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</row>
    <row r="71" spans="1:12" x14ac:dyDescent="0.25">
      <c r="C71" s="178" t="s">
        <v>426</v>
      </c>
    </row>
  </sheetData>
  <mergeCells count="1">
    <mergeCell ref="A1:L6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1"/>
  <dimension ref="A1:L106"/>
  <sheetViews>
    <sheetView tabSelected="1" topLeftCell="A7" zoomScaleNormal="100" workbookViewId="0">
      <selection activeCell="P3" sqref="P3"/>
    </sheetView>
  </sheetViews>
  <sheetFormatPr defaultRowHeight="15" x14ac:dyDescent="0.25"/>
  <cols>
    <col min="1" max="1" width="2.85546875" customWidth="1"/>
    <col min="3" max="3" width="8.7109375" customWidth="1"/>
    <col min="4" max="4" width="5.85546875" customWidth="1"/>
    <col min="5" max="5" width="9.5703125" customWidth="1"/>
    <col min="6" max="6" width="8.42578125" customWidth="1"/>
    <col min="7" max="7" width="9.5703125" bestFit="1" customWidth="1"/>
    <col min="8" max="8" width="8.85546875" customWidth="1"/>
    <col min="9" max="9" width="9" customWidth="1"/>
    <col min="10" max="10" width="8.5703125" customWidth="1"/>
  </cols>
  <sheetData>
    <row r="1" spans="1:12" x14ac:dyDescent="0.25">
      <c r="A1" s="223" t="s">
        <v>173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2" x14ac:dyDescent="0.25">
      <c r="A2" s="240" t="s">
        <v>447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2" x14ac:dyDescent="0.2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2" ht="15.75" x14ac:dyDescent="0.25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</row>
    <row r="5" spans="1:12" ht="23.25" x14ac:dyDescent="0.35">
      <c r="A5" s="276" t="s">
        <v>274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</row>
    <row r="6" spans="1:12" s="79" customFormat="1" ht="36.75" thickBot="1" x14ac:dyDescent="0.4">
      <c r="A6" s="80"/>
      <c r="B6" s="80"/>
      <c r="C6" s="80"/>
      <c r="D6" s="80"/>
      <c r="E6" s="205" t="s">
        <v>404</v>
      </c>
      <c r="F6" s="132" t="s">
        <v>428</v>
      </c>
      <c r="G6" s="132" t="s">
        <v>456</v>
      </c>
      <c r="H6" s="176" t="s">
        <v>452</v>
      </c>
      <c r="I6" s="78" t="s">
        <v>151</v>
      </c>
      <c r="J6" s="176" t="s">
        <v>457</v>
      </c>
      <c r="K6" s="176" t="s">
        <v>454</v>
      </c>
    </row>
    <row r="7" spans="1:12" x14ac:dyDescent="0.25">
      <c r="A7" s="221" t="s">
        <v>274</v>
      </c>
      <c r="B7" s="221"/>
      <c r="C7" s="221"/>
      <c r="D7" s="221"/>
      <c r="E7" s="20"/>
      <c r="F7" s="20"/>
      <c r="G7" s="125"/>
      <c r="H7" s="20"/>
      <c r="I7" s="20"/>
      <c r="J7" s="20"/>
      <c r="K7" s="20"/>
    </row>
    <row r="8" spans="1:12" x14ac:dyDescent="0.25">
      <c r="A8" s="38"/>
      <c r="B8" s="220" t="s">
        <v>282</v>
      </c>
      <c r="C8" s="220"/>
      <c r="D8" s="220"/>
      <c r="E8" s="128">
        <v>85062</v>
      </c>
      <c r="F8" s="128">
        <v>42145</v>
      </c>
      <c r="G8" s="125">
        <v>42480</v>
      </c>
      <c r="H8" s="117">
        <v>42480</v>
      </c>
      <c r="I8" s="117">
        <f>G24</f>
        <v>42480</v>
      </c>
      <c r="J8" s="117">
        <f>I8</f>
        <v>42480</v>
      </c>
      <c r="K8" s="20">
        <f>J24</f>
        <v>42480</v>
      </c>
    </row>
    <row r="9" spans="1:12" x14ac:dyDescent="0.25">
      <c r="A9" s="50"/>
      <c r="B9" s="218" t="s">
        <v>427</v>
      </c>
      <c r="C9" s="218"/>
      <c r="D9" s="218"/>
      <c r="E9" s="217"/>
      <c r="F9" s="217"/>
      <c r="G9" s="217"/>
      <c r="H9" s="217"/>
      <c r="I9" s="217"/>
      <c r="J9" s="217"/>
      <c r="K9" s="217"/>
    </row>
    <row r="10" spans="1:12" s="79" customFormat="1" x14ac:dyDescent="0.25">
      <c r="A10" s="50"/>
      <c r="B10" s="211" t="s">
        <v>244</v>
      </c>
      <c r="C10" s="211"/>
      <c r="D10" s="211"/>
      <c r="E10" s="49">
        <v>18</v>
      </c>
      <c r="F10" s="49">
        <v>0</v>
      </c>
      <c r="G10" s="49">
        <v>0</v>
      </c>
      <c r="H10" s="49">
        <v>0</v>
      </c>
      <c r="I10" s="49">
        <v>0</v>
      </c>
      <c r="J10" s="49"/>
      <c r="K10" s="49"/>
    </row>
    <row r="11" spans="1:12" x14ac:dyDescent="0.25">
      <c r="A11" s="38"/>
      <c r="B11" s="211" t="s">
        <v>284</v>
      </c>
      <c r="C11" s="211"/>
      <c r="D11" s="211"/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2" x14ac:dyDescent="0.25">
      <c r="A12" s="38"/>
      <c r="B12" s="211" t="s">
        <v>334</v>
      </c>
      <c r="C12" s="211"/>
      <c r="D12" s="211"/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</row>
    <row r="13" spans="1:12" x14ac:dyDescent="0.25">
      <c r="A13" s="38"/>
      <c r="B13" s="211" t="s">
        <v>285</v>
      </c>
      <c r="C13" s="211"/>
      <c r="D13" s="211"/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134">
        <v>0</v>
      </c>
    </row>
    <row r="14" spans="1:12" s="98" customFormat="1" x14ac:dyDescent="0.25">
      <c r="A14" s="90"/>
      <c r="B14" s="211" t="s">
        <v>363</v>
      </c>
      <c r="C14" s="211"/>
      <c r="D14" s="211"/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134">
        <v>0</v>
      </c>
    </row>
    <row r="15" spans="1:12" s="89" customFormat="1" x14ac:dyDescent="0.25">
      <c r="A15" s="84"/>
      <c r="B15" s="211"/>
      <c r="C15" s="211"/>
      <c r="D15" s="211"/>
      <c r="E15" s="49"/>
      <c r="F15" s="49"/>
      <c r="G15" s="134"/>
      <c r="H15" s="49"/>
      <c r="I15" s="49"/>
      <c r="J15" s="49"/>
      <c r="K15" s="134"/>
      <c r="L15" s="129"/>
    </row>
    <row r="16" spans="1:12" x14ac:dyDescent="0.25">
      <c r="A16" s="50"/>
      <c r="B16" s="218" t="s">
        <v>286</v>
      </c>
      <c r="C16" s="218"/>
      <c r="D16" s="218"/>
      <c r="E16" s="20"/>
      <c r="F16" s="20"/>
      <c r="G16" s="125"/>
      <c r="H16" s="20"/>
      <c r="I16" s="20"/>
      <c r="J16" s="20"/>
      <c r="K16" s="125"/>
    </row>
    <row r="17" spans="1:11" x14ac:dyDescent="0.25">
      <c r="A17" s="38"/>
      <c r="B17" s="211" t="s">
        <v>284</v>
      </c>
      <c r="C17" s="211"/>
      <c r="D17" s="211"/>
      <c r="E17" s="49">
        <v>0</v>
      </c>
      <c r="F17" s="134">
        <v>0</v>
      </c>
      <c r="G17" s="49">
        <v>0</v>
      </c>
      <c r="H17" s="49">
        <v>0</v>
      </c>
      <c r="I17" s="49">
        <v>0</v>
      </c>
      <c r="J17" s="49">
        <v>0</v>
      </c>
      <c r="K17" s="134">
        <v>0</v>
      </c>
    </row>
    <row r="18" spans="1:11" x14ac:dyDescent="0.25">
      <c r="A18" s="38"/>
      <c r="B18" s="211" t="s">
        <v>334</v>
      </c>
      <c r="C18" s="211"/>
      <c r="D18" s="211"/>
      <c r="E18" s="49">
        <v>0</v>
      </c>
      <c r="F18" s="134">
        <v>0</v>
      </c>
      <c r="G18" s="49">
        <v>0</v>
      </c>
      <c r="H18" s="49">
        <v>0</v>
      </c>
      <c r="I18" s="49">
        <v>0</v>
      </c>
      <c r="J18" s="49">
        <v>0</v>
      </c>
      <c r="K18" s="134">
        <v>0</v>
      </c>
    </row>
    <row r="19" spans="1:11" s="89" customFormat="1" x14ac:dyDescent="0.25">
      <c r="A19" s="84"/>
      <c r="B19" s="211" t="s">
        <v>285</v>
      </c>
      <c r="C19" s="211"/>
      <c r="D19" s="211"/>
      <c r="E19" s="49">
        <v>0</v>
      </c>
      <c r="F19" s="134">
        <v>0</v>
      </c>
      <c r="G19" s="49">
        <v>0</v>
      </c>
      <c r="H19" s="49">
        <v>0</v>
      </c>
      <c r="I19" s="49">
        <v>0</v>
      </c>
      <c r="J19" s="49">
        <v>0</v>
      </c>
      <c r="K19" s="134">
        <v>0</v>
      </c>
    </row>
    <row r="20" spans="1:11" s="98" customFormat="1" x14ac:dyDescent="0.25">
      <c r="A20" s="90"/>
      <c r="B20" s="211" t="s">
        <v>363</v>
      </c>
      <c r="C20" s="211"/>
      <c r="D20" s="211"/>
      <c r="E20" s="49">
        <v>0</v>
      </c>
      <c r="F20" s="134">
        <v>0</v>
      </c>
      <c r="G20" s="49">
        <v>0</v>
      </c>
      <c r="H20" s="49">
        <v>0</v>
      </c>
      <c r="I20" s="49">
        <v>0</v>
      </c>
      <c r="J20" s="49">
        <v>0</v>
      </c>
      <c r="K20" s="134">
        <v>0</v>
      </c>
    </row>
    <row r="21" spans="1:11" s="143" customFormat="1" x14ac:dyDescent="0.25">
      <c r="A21" s="141"/>
      <c r="B21" s="211" t="s">
        <v>24</v>
      </c>
      <c r="C21" s="211"/>
      <c r="D21" s="211"/>
      <c r="E21" s="49">
        <v>400</v>
      </c>
      <c r="F21" s="134">
        <v>219</v>
      </c>
      <c r="G21" s="49"/>
      <c r="H21" s="49"/>
      <c r="I21" s="49"/>
      <c r="J21" s="49"/>
      <c r="K21" s="134"/>
    </row>
    <row r="22" spans="1:11" s="143" customFormat="1" x14ac:dyDescent="0.25">
      <c r="A22" s="141"/>
      <c r="B22" s="211" t="s">
        <v>401</v>
      </c>
      <c r="C22" s="211"/>
      <c r="D22" s="211"/>
      <c r="E22" s="49">
        <v>42200</v>
      </c>
      <c r="F22" s="134">
        <v>25917</v>
      </c>
      <c r="G22" s="49"/>
      <c r="H22" s="49"/>
      <c r="I22" s="49"/>
      <c r="J22" s="49"/>
      <c r="K22" s="134">
        <v>37070</v>
      </c>
    </row>
    <row r="23" spans="1:11" x14ac:dyDescent="0.25">
      <c r="A23" s="38"/>
      <c r="B23" s="211"/>
      <c r="C23" s="211"/>
      <c r="D23" s="211"/>
      <c r="E23" s="49"/>
      <c r="F23" s="49"/>
      <c r="G23" s="134"/>
      <c r="H23" s="49"/>
      <c r="I23" s="49"/>
      <c r="J23" s="49"/>
      <c r="K23" s="49"/>
    </row>
    <row r="24" spans="1:11" x14ac:dyDescent="0.25">
      <c r="A24" s="293" t="s">
        <v>292</v>
      </c>
      <c r="B24" s="215"/>
      <c r="C24" s="215"/>
      <c r="D24" s="215"/>
      <c r="E24" s="118">
        <f>E8+E11+E12+E13-E17-E18-E23-E19-E20+E14-E21-E22</f>
        <v>42462</v>
      </c>
      <c r="F24" s="118">
        <f>F8+F10+F11+F12+F13-F17-F18-F23-F19-F20+F14-F21-F22</f>
        <v>16009</v>
      </c>
      <c r="G24" s="118">
        <f>G8+G10+G11+G12+G13-G17-G18-G23-G19-G20+G14-G21-G22</f>
        <v>42480</v>
      </c>
      <c r="H24" s="118">
        <f>H8+H11+H12+H13-H17-H18-H23-H19-H20+H14-H21-H22</f>
        <v>42480</v>
      </c>
      <c r="I24" s="53">
        <f>I8+I11+I12+I13-I17-I18-I23</f>
        <v>42480</v>
      </c>
      <c r="J24" s="53">
        <f>J8+J11+J12+J13-J17-J18-J23</f>
        <v>42480</v>
      </c>
      <c r="K24" s="119">
        <f>K8+K11+K12+K13+K14-K17-K18-K23-K19-K20-K21-K22</f>
        <v>5410</v>
      </c>
    </row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71" spans="3:3" x14ac:dyDescent="0.25">
      <c r="C71" s="178" t="s">
        <v>426</v>
      </c>
    </row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</sheetData>
  <mergeCells count="24">
    <mergeCell ref="A1:K1"/>
    <mergeCell ref="A2:K2"/>
    <mergeCell ref="A3:K3"/>
    <mergeCell ref="A4:K4"/>
    <mergeCell ref="B23:D23"/>
    <mergeCell ref="A5:K5"/>
    <mergeCell ref="E9:K9"/>
    <mergeCell ref="B10:D10"/>
    <mergeCell ref="A24:D24"/>
    <mergeCell ref="A7:D7"/>
    <mergeCell ref="B8:D8"/>
    <mergeCell ref="B9:D9"/>
    <mergeCell ref="B11:D11"/>
    <mergeCell ref="B12:D12"/>
    <mergeCell ref="B13:D13"/>
    <mergeCell ref="B16:D16"/>
    <mergeCell ref="B17:D17"/>
    <mergeCell ref="B18:D18"/>
    <mergeCell ref="B15:D15"/>
    <mergeCell ref="B19:D19"/>
    <mergeCell ref="B14:D14"/>
    <mergeCell ref="B20:D20"/>
    <mergeCell ref="B21:D21"/>
    <mergeCell ref="B22:D22"/>
  </mergeCells>
  <pageMargins left="0.7" right="0.7" top="0.75" bottom="0.75" header="0.3" footer="0.3"/>
  <pageSetup orientation="portrait" r:id="rId1"/>
  <headerFooter>
    <oddHeader>&amp;L&amp;"-,Bold"&amp;D &amp;T&amp;C&amp;"-,Bold"City of San Augustine&amp;R&amp;"-,Bold"&amp;P of &amp;N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/>
  <dimension ref="A1:L106"/>
  <sheetViews>
    <sheetView tabSelected="1" workbookViewId="0">
      <selection activeCell="P3" sqref="P3"/>
    </sheetView>
  </sheetViews>
  <sheetFormatPr defaultRowHeight="15" x14ac:dyDescent="0.25"/>
  <cols>
    <col min="1" max="1" width="4.7109375" customWidth="1"/>
    <col min="2" max="2" width="8.85546875" hidden="1" customWidth="1"/>
    <col min="6" max="6" width="3" customWidth="1"/>
  </cols>
  <sheetData>
    <row r="1" spans="1:12" ht="2.4500000000000002" customHeight="1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15" customHeight="1" x14ac:dyDescent="0.25">
      <c r="A2" s="295" t="s">
        <v>475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2" ht="4.1500000000000004" customHeight="1" x14ac:dyDescent="0.25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</row>
    <row r="4" spans="1:12" ht="6" customHeight="1" x14ac:dyDescent="0.25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</row>
    <row r="5" spans="1:12" ht="15" customHeight="1" x14ac:dyDescent="0.25">
      <c r="A5" s="295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15" customHeight="1" x14ac:dyDescent="0.25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</row>
    <row r="7" spans="1:12" ht="15" customHeight="1" x14ac:dyDescent="0.25">
      <c r="A7" s="295"/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</row>
    <row r="8" spans="1:12" ht="15" customHeight="1" x14ac:dyDescent="0.25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</row>
    <row r="9" spans="1:12" ht="9.6" customHeight="1" x14ac:dyDescent="0.25">
      <c r="A9" s="295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</row>
    <row r="10" spans="1:12" ht="15" customHeight="1" x14ac:dyDescent="0.25">
      <c r="A10" s="295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</row>
    <row r="11" spans="1:12" ht="1.9" customHeight="1" x14ac:dyDescent="0.25">
      <c r="A11" s="295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</row>
    <row r="12" spans="1:12" ht="15" customHeight="1" x14ac:dyDescent="0.25">
      <c r="A12" s="295"/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</row>
    <row r="13" spans="1:12" ht="15" customHeight="1" x14ac:dyDescent="0.25">
      <c r="A13" s="295"/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</row>
    <row r="14" spans="1:12" ht="0.6" customHeight="1" x14ac:dyDescent="0.25">
      <c r="A14" s="295"/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</row>
    <row r="15" spans="1:12" ht="15" customHeight="1" x14ac:dyDescent="0.25">
      <c r="A15" s="295"/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</row>
    <row r="16" spans="1:12" ht="15" customHeight="1" x14ac:dyDescent="0.25">
      <c r="A16" s="295"/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</row>
    <row r="17" spans="1:12" ht="15" hidden="1" customHeight="1" x14ac:dyDescent="0.25">
      <c r="A17" s="295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</row>
    <row r="18" spans="1:12" ht="8.4499999999999993" customHeight="1" x14ac:dyDescent="0.25">
      <c r="A18" s="295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</row>
    <row r="19" spans="1:12" ht="2.4500000000000002" hidden="1" customHeight="1" x14ac:dyDescent="0.25">
      <c r="A19" s="295"/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</row>
    <row r="20" spans="1:12" ht="15" hidden="1" customHeight="1" x14ac:dyDescent="0.25">
      <c r="A20" s="295"/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</row>
    <row r="21" spans="1:12" ht="15" customHeight="1" x14ac:dyDescent="0.25">
      <c r="A21" s="295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</row>
    <row r="22" spans="1:12" ht="15" customHeight="1" x14ac:dyDescent="0.25">
      <c r="A22" s="295"/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</row>
    <row r="23" spans="1:12" ht="15" customHeight="1" x14ac:dyDescent="0.25">
      <c r="A23" s="295"/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</row>
    <row r="24" spans="1:12" ht="15" customHeight="1" x14ac:dyDescent="0.25">
      <c r="A24" s="295"/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5"/>
    </row>
    <row r="25" spans="1:12" ht="15" customHeight="1" x14ac:dyDescent="0.25">
      <c r="A25" s="295"/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</row>
    <row r="26" spans="1:12" ht="15" customHeight="1" x14ac:dyDescent="0.25">
      <c r="A26" s="295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</row>
    <row r="27" spans="1:12" ht="15" customHeight="1" x14ac:dyDescent="0.25">
      <c r="A27" s="295"/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</row>
    <row r="28" spans="1:12" ht="15" customHeight="1" x14ac:dyDescent="0.25">
      <c r="A28" s="295"/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</row>
    <row r="29" spans="1:12" ht="15" customHeight="1" x14ac:dyDescent="0.25">
      <c r="A29" s="295"/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</row>
    <row r="30" spans="1:12" ht="15" customHeight="1" x14ac:dyDescent="0.25">
      <c r="A30" s="295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</row>
    <row r="31" spans="1:12" ht="15" customHeight="1" x14ac:dyDescent="0.25">
      <c r="A31" s="295"/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</row>
    <row r="32" spans="1:12" ht="15" customHeight="1" x14ac:dyDescent="0.25">
      <c r="A32" s="295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</row>
    <row r="33" spans="1:12" ht="15" customHeight="1" x14ac:dyDescent="0.25">
      <c r="A33" s="295"/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</row>
    <row r="34" spans="1:12" ht="15" customHeight="1" x14ac:dyDescent="0.25">
      <c r="A34" s="295"/>
      <c r="B34" s="295"/>
      <c r="C34" s="295"/>
      <c r="D34" s="295"/>
      <c r="E34" s="295"/>
      <c r="F34" s="295"/>
      <c r="G34" s="295"/>
      <c r="H34" s="295"/>
      <c r="I34" s="295"/>
      <c r="J34" s="295"/>
      <c r="K34" s="295"/>
      <c r="L34" s="295"/>
    </row>
    <row r="35" spans="1:12" ht="15" customHeight="1" x14ac:dyDescent="0.25">
      <c r="A35" s="295"/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</row>
    <row r="36" spans="1:12" ht="15" customHeight="1" x14ac:dyDescent="0.25">
      <c r="A36" s="295"/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</row>
    <row r="37" spans="1:12" ht="15" customHeight="1" x14ac:dyDescent="0.25">
      <c r="A37" s="295"/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</row>
    <row r="38" spans="1:12" ht="15" customHeight="1" x14ac:dyDescent="0.25">
      <c r="A38" s="295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</row>
    <row r="39" spans="1:12" ht="15" customHeight="1" x14ac:dyDescent="0.25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</row>
    <row r="40" spans="1:12" ht="15" customHeight="1" x14ac:dyDescent="0.25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</row>
    <row r="41" spans="1:12" ht="15" customHeight="1" x14ac:dyDescent="0.25">
      <c r="A41" s="295"/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</row>
    <row r="42" spans="1:12" ht="15" customHeight="1" x14ac:dyDescent="0.25">
      <c r="A42" s="295"/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</row>
    <row r="43" spans="1:12" ht="15" customHeight="1" x14ac:dyDescent="0.25">
      <c r="A43" s="295"/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</row>
    <row r="44" spans="1:12" ht="15" hidden="1" customHeight="1" x14ac:dyDescent="0.25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</row>
    <row r="45" spans="1:12" ht="15" hidden="1" customHeight="1" x14ac:dyDescent="0.25">
      <c r="A45" s="295"/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95"/>
    </row>
    <row r="46" spans="1:12" ht="15" hidden="1" customHeight="1" x14ac:dyDescent="0.25">
      <c r="A46" s="295"/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</row>
    <row r="47" spans="1:12" ht="15" hidden="1" customHeight="1" x14ac:dyDescent="0.25">
      <c r="A47" s="295"/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</row>
    <row r="48" spans="1:12" ht="15" hidden="1" customHeight="1" x14ac:dyDescent="0.25">
      <c r="A48" s="295"/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5"/>
    </row>
    <row r="49" spans="1:12" ht="15" hidden="1" customHeight="1" x14ac:dyDescent="0.25">
      <c r="A49" s="295"/>
      <c r="B49" s="295"/>
      <c r="C49" s="295"/>
      <c r="D49" s="295"/>
      <c r="E49" s="295"/>
      <c r="F49" s="295"/>
      <c r="G49" s="295"/>
      <c r="H49" s="295"/>
      <c r="I49" s="295"/>
      <c r="J49" s="295"/>
      <c r="K49" s="295"/>
      <c r="L49" s="295"/>
    </row>
    <row r="50" spans="1:12" ht="15" hidden="1" customHeight="1" x14ac:dyDescent="0.25">
      <c r="A50" s="295"/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</row>
    <row r="51" spans="1:12" ht="15" hidden="1" customHeight="1" x14ac:dyDescent="0.25">
      <c r="A51" s="295"/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</row>
    <row r="52" spans="1:12" ht="15" customHeight="1" x14ac:dyDescent="0.25">
      <c r="A52" s="295"/>
      <c r="B52" s="295"/>
      <c r="C52" s="295"/>
      <c r="D52" s="295"/>
      <c r="E52" s="295"/>
      <c r="F52" s="295"/>
      <c r="G52" s="295"/>
      <c r="H52" s="295"/>
      <c r="I52" s="295"/>
      <c r="J52" s="295"/>
      <c r="K52" s="295"/>
      <c r="L52" s="295"/>
    </row>
    <row r="53" spans="1:12" ht="15" customHeight="1" x14ac:dyDescent="0.25">
      <c r="A53" s="174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</row>
    <row r="54" spans="1:12" ht="15" customHeight="1" x14ac:dyDescent="0.25">
      <c r="A54" s="174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</row>
    <row r="55" spans="1:12" ht="15" customHeight="1" x14ac:dyDescent="0.25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</row>
    <row r="56" spans="1:12" ht="15" customHeight="1" x14ac:dyDescent="0.25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12" ht="15" customHeight="1" x14ac:dyDescent="0.25">
      <c r="A57" s="174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12" ht="15" customHeight="1" x14ac:dyDescent="0.25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</row>
    <row r="59" spans="1:12" ht="15" customHeight="1" x14ac:dyDescent="0.25">
      <c r="A59" s="174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</row>
    <row r="60" spans="1:12" ht="15" customHeight="1" x14ac:dyDescent="0.25">
      <c r="A60" s="174"/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</row>
    <row r="61" spans="1:12" ht="15" customHeight="1" x14ac:dyDescent="0.25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</row>
    <row r="62" spans="1:12" ht="15" customHeight="1" x14ac:dyDescent="0.25">
      <c r="A62" s="174"/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</row>
    <row r="63" spans="1:12" ht="0.6" customHeight="1" x14ac:dyDescent="0.25">
      <c r="A63" s="174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</row>
    <row r="64" spans="1:12" ht="15" hidden="1" customHeight="1" x14ac:dyDescent="0.25">
      <c r="A64" s="174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</row>
    <row r="65" spans="1:12" ht="15" hidden="1" customHeight="1" x14ac:dyDescent="0.25">
      <c r="A65" s="174"/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</row>
    <row r="66" spans="1:12" ht="15" hidden="1" customHeight="1" x14ac:dyDescent="0.25">
      <c r="A66" s="174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</row>
    <row r="67" spans="1:12" ht="15" hidden="1" customHeight="1" x14ac:dyDescent="0.25">
      <c r="A67" s="174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</row>
    <row r="68" spans="1:12" ht="15" hidden="1" customHeight="1" x14ac:dyDescent="0.25">
      <c r="A68" s="174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</row>
    <row r="71" spans="1:12" x14ac:dyDescent="0.25">
      <c r="C71" s="178" t="s">
        <v>426</v>
      </c>
    </row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</sheetData>
  <mergeCells count="1">
    <mergeCell ref="A2:L52"/>
  </mergeCells>
  <printOptions horizontalCentered="1" verticalCentered="1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B31C-B98E-4863-BB3F-FACD2998A9B9}">
  <dimension ref="A1:I106"/>
  <sheetViews>
    <sheetView tabSelected="1" workbookViewId="0">
      <selection activeCell="P3" sqref="P3"/>
    </sheetView>
  </sheetViews>
  <sheetFormatPr defaultRowHeight="15" x14ac:dyDescent="0.25"/>
  <cols>
    <col min="1" max="1" width="7" customWidth="1"/>
    <col min="2" max="2" width="7.28515625" customWidth="1"/>
    <col min="3" max="3" width="7" customWidth="1"/>
    <col min="4" max="4" width="14.28515625" customWidth="1"/>
    <col min="5" max="5" width="12" customWidth="1"/>
    <col min="6" max="6" width="11.140625" customWidth="1"/>
    <col min="8" max="8" width="12.28515625" customWidth="1"/>
    <col min="9" max="9" width="10.28515625" customWidth="1"/>
  </cols>
  <sheetData>
    <row r="1" spans="1:9" x14ac:dyDescent="0.25">
      <c r="A1" s="223" t="s">
        <v>173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5">
      <c r="A2" s="240" t="s">
        <v>447</v>
      </c>
      <c r="B2" s="240"/>
      <c r="C2" s="240"/>
      <c r="D2" s="240"/>
      <c r="E2" s="240"/>
      <c r="F2" s="240"/>
      <c r="G2" s="240"/>
      <c r="H2" s="240"/>
      <c r="I2" s="240"/>
    </row>
    <row r="3" spans="1:9" x14ac:dyDescent="0.25">
      <c r="A3" s="240" t="s">
        <v>433</v>
      </c>
      <c r="B3" s="240"/>
      <c r="C3" s="240"/>
      <c r="D3" s="240"/>
      <c r="E3" s="240"/>
      <c r="F3" s="240"/>
      <c r="G3" s="240"/>
      <c r="H3" s="240"/>
      <c r="I3" s="240"/>
    </row>
    <row r="4" spans="1:9" ht="15.75" x14ac:dyDescent="0.25">
      <c r="A4" s="294" t="s">
        <v>434</v>
      </c>
      <c r="B4" s="294"/>
      <c r="C4" s="294"/>
      <c r="D4" s="294"/>
      <c r="E4" s="294"/>
      <c r="F4" s="294"/>
      <c r="G4" s="294"/>
      <c r="H4" s="294"/>
      <c r="I4" s="294"/>
    </row>
    <row r="5" spans="1:9" ht="15.75" x14ac:dyDescent="0.25">
      <c r="A5" s="294"/>
      <c r="B5" s="294"/>
      <c r="C5" s="294"/>
      <c r="D5" s="294"/>
      <c r="E5" s="294"/>
      <c r="F5" s="294"/>
      <c r="G5" s="294"/>
      <c r="H5" s="294"/>
      <c r="I5" s="294"/>
    </row>
    <row r="6" spans="1:9" ht="39" thickBot="1" x14ac:dyDescent="0.3">
      <c r="A6" s="296" t="s">
        <v>435</v>
      </c>
      <c r="B6" s="226"/>
      <c r="C6" s="226"/>
      <c r="D6" s="226"/>
      <c r="E6" s="184" t="s">
        <v>439</v>
      </c>
      <c r="F6" s="184" t="s">
        <v>458</v>
      </c>
      <c r="G6" s="184" t="s">
        <v>440</v>
      </c>
      <c r="H6" s="184" t="s">
        <v>441</v>
      </c>
      <c r="I6" s="184" t="s">
        <v>442</v>
      </c>
    </row>
    <row r="7" spans="1:9" x14ac:dyDescent="0.25">
      <c r="A7" s="242"/>
      <c r="B7" s="242"/>
      <c r="C7" s="242"/>
      <c r="D7" s="242"/>
      <c r="E7" s="242"/>
      <c r="F7" s="242"/>
      <c r="G7" s="242"/>
      <c r="H7" s="242"/>
      <c r="I7" s="242"/>
    </row>
    <row r="8" spans="1:9" x14ac:dyDescent="0.25">
      <c r="A8" s="237"/>
      <c r="B8" s="237"/>
      <c r="C8" s="237"/>
      <c r="D8" s="237"/>
      <c r="E8" s="237"/>
      <c r="F8" s="237"/>
      <c r="G8" s="237"/>
      <c r="H8" s="237"/>
      <c r="I8" s="237"/>
    </row>
    <row r="9" spans="1:9" x14ac:dyDescent="0.25">
      <c r="A9" s="237"/>
      <c r="B9" s="237"/>
      <c r="C9" s="237"/>
      <c r="D9" s="237"/>
      <c r="E9" s="237"/>
      <c r="F9" s="237"/>
      <c r="G9" s="237"/>
      <c r="H9" s="237"/>
      <c r="I9" s="237"/>
    </row>
    <row r="10" spans="1:9" ht="15.75" x14ac:dyDescent="0.25">
      <c r="A10" s="297" t="s">
        <v>438</v>
      </c>
      <c r="B10" s="297"/>
      <c r="C10" s="297"/>
      <c r="D10" s="297"/>
      <c r="E10" s="185">
        <v>72324</v>
      </c>
      <c r="F10" s="185">
        <v>27889.19</v>
      </c>
      <c r="G10" s="185">
        <v>2771.9</v>
      </c>
      <c r="H10" s="185">
        <f t="shared" ref="H10" si="0">SUM(F10:G10)</f>
        <v>30661.09</v>
      </c>
      <c r="I10" s="186">
        <f>E10-F10</f>
        <v>44434.81</v>
      </c>
    </row>
    <row r="11" spans="1:9" ht="15.75" x14ac:dyDescent="0.25">
      <c r="A11" s="297" t="s">
        <v>445</v>
      </c>
      <c r="B11" s="297"/>
      <c r="C11" s="297"/>
      <c r="D11" s="297"/>
      <c r="E11" s="206">
        <v>24168.959999999999</v>
      </c>
      <c r="F11" s="206">
        <v>7788</v>
      </c>
      <c r="G11" s="206">
        <v>674.34</v>
      </c>
      <c r="H11" s="206">
        <f t="shared" ref="H11" si="1">SUM(F11:G11)</f>
        <v>8462.34</v>
      </c>
      <c r="I11" s="186">
        <f>E11-F11</f>
        <v>16380.96</v>
      </c>
    </row>
    <row r="12" spans="1:9" ht="15.75" customHeight="1" x14ac:dyDescent="0.25">
      <c r="A12" s="191"/>
      <c r="B12" s="191"/>
      <c r="C12" s="191"/>
      <c r="D12" s="191"/>
      <c r="E12" s="193"/>
      <c r="F12" s="193"/>
      <c r="G12" s="193"/>
      <c r="H12" s="193"/>
      <c r="I12" s="193"/>
    </row>
    <row r="13" spans="1:9" ht="15.75" customHeight="1" x14ac:dyDescent="0.25">
      <c r="A13" s="191"/>
      <c r="B13" s="191"/>
      <c r="C13" s="191"/>
      <c r="D13" s="191"/>
      <c r="E13" s="193"/>
      <c r="F13" s="193"/>
      <c r="G13" s="193"/>
      <c r="H13" s="193"/>
      <c r="I13" s="194"/>
    </row>
    <row r="14" spans="1:9" ht="15.75" customHeight="1" x14ac:dyDescent="0.25">
      <c r="A14" s="191"/>
      <c r="B14" s="191"/>
      <c r="C14" s="191"/>
      <c r="D14" s="191"/>
      <c r="E14" s="193"/>
      <c r="F14" s="193"/>
      <c r="G14" s="193"/>
      <c r="H14" s="193"/>
      <c r="I14" s="193"/>
    </row>
    <row r="15" spans="1:9" ht="15.75" customHeight="1" x14ac:dyDescent="0.25">
      <c r="A15" s="192"/>
      <c r="B15" s="192"/>
      <c r="C15" s="192"/>
      <c r="D15" s="192"/>
      <c r="E15" s="193"/>
      <c r="F15" s="193"/>
      <c r="G15" s="193"/>
      <c r="H15" s="193"/>
      <c r="I15" s="193"/>
    </row>
    <row r="16" spans="1:9" ht="15.75" x14ac:dyDescent="0.25">
      <c r="A16" s="192"/>
      <c r="B16" s="192"/>
      <c r="C16" s="192"/>
      <c r="D16" s="192"/>
      <c r="E16" s="185"/>
      <c r="F16" s="185"/>
      <c r="G16" s="185"/>
      <c r="H16" s="185"/>
      <c r="I16" s="186"/>
    </row>
    <row r="17" spans="1:9" ht="15.75" x14ac:dyDescent="0.25">
      <c r="A17" s="192"/>
      <c r="B17" s="192"/>
      <c r="C17" s="192"/>
      <c r="D17" s="192"/>
      <c r="E17" s="193"/>
      <c r="F17" s="193"/>
      <c r="G17" s="193"/>
      <c r="H17" s="193"/>
      <c r="I17" s="193"/>
    </row>
    <row r="18" spans="1:9" ht="15.75" x14ac:dyDescent="0.25">
      <c r="A18" s="297"/>
      <c r="B18" s="297"/>
      <c r="C18" s="297"/>
      <c r="D18" s="297"/>
      <c r="E18" s="185"/>
      <c r="F18" s="185"/>
      <c r="G18" s="185"/>
      <c r="H18" s="185"/>
      <c r="I18" s="185"/>
    </row>
    <row r="19" spans="1:9" x14ac:dyDescent="0.25">
      <c r="A19" s="235"/>
      <c r="B19" s="235"/>
      <c r="C19" s="235"/>
      <c r="D19" s="235"/>
      <c r="E19" s="18"/>
      <c r="F19" s="18"/>
      <c r="G19" s="18"/>
      <c r="H19" s="18"/>
      <c r="I19" s="18"/>
    </row>
    <row r="20" spans="1:9" x14ac:dyDescent="0.25">
      <c r="A20" s="187"/>
      <c r="B20" s="187"/>
      <c r="C20" s="187"/>
      <c r="D20" s="187"/>
      <c r="E20" s="187"/>
      <c r="F20" s="187"/>
      <c r="G20" s="187"/>
      <c r="H20" s="187"/>
      <c r="I20" s="187"/>
    </row>
    <row r="21" spans="1:9" ht="16.5" thickBot="1" x14ac:dyDescent="0.3">
      <c r="A21" s="305" t="s">
        <v>436</v>
      </c>
      <c r="B21" s="305"/>
      <c r="C21" s="305"/>
      <c r="D21" s="305"/>
      <c r="E21" s="188">
        <f>SUM(E10:E19)</f>
        <v>96492.959999999992</v>
      </c>
      <c r="F21" s="188">
        <f>SUM(F10:F19)</f>
        <v>35677.19</v>
      </c>
      <c r="G21" s="188">
        <f>SUM(G10:G19)</f>
        <v>3446.2400000000002</v>
      </c>
      <c r="H21" s="188">
        <f>SUM(H10:H19)</f>
        <v>39123.43</v>
      </c>
      <c r="I21" s="188">
        <f>SUM(I10:I19)</f>
        <v>60815.77</v>
      </c>
    </row>
    <row r="22" spans="1:9" ht="15.75" thickTop="1" x14ac:dyDescent="0.25">
      <c r="A22" s="237"/>
      <c r="B22" s="237"/>
      <c r="C22" s="237"/>
      <c r="D22" s="237"/>
      <c r="E22" s="237"/>
      <c r="F22" s="237"/>
      <c r="G22" s="237"/>
      <c r="H22" s="237"/>
      <c r="I22" s="237"/>
    </row>
    <row r="23" spans="1:9" x14ac:dyDescent="0.25">
      <c r="A23" s="237"/>
      <c r="B23" s="237"/>
      <c r="C23" s="237"/>
      <c r="D23" s="237"/>
      <c r="E23" s="237"/>
      <c r="F23" s="237"/>
      <c r="G23" s="237"/>
      <c r="H23" s="237"/>
      <c r="I23" s="237"/>
    </row>
    <row r="24" spans="1:9" ht="39" thickBot="1" x14ac:dyDescent="0.3">
      <c r="A24" s="296" t="s">
        <v>437</v>
      </c>
      <c r="B24" s="226"/>
      <c r="C24" s="226"/>
      <c r="D24" s="226"/>
      <c r="E24" s="184" t="s">
        <v>459</v>
      </c>
      <c r="F24" s="184" t="s">
        <v>460</v>
      </c>
      <c r="G24" s="184" t="s">
        <v>461</v>
      </c>
      <c r="H24" s="184" t="s">
        <v>462</v>
      </c>
      <c r="I24" s="184" t="s">
        <v>463</v>
      </c>
    </row>
    <row r="25" spans="1:9" x14ac:dyDescent="0.25">
      <c r="A25" s="242"/>
      <c r="B25" s="242"/>
      <c r="C25" s="242"/>
      <c r="D25" s="242"/>
      <c r="E25" s="242"/>
      <c r="F25" s="242"/>
      <c r="G25" s="242"/>
      <c r="H25" s="242"/>
      <c r="I25" s="242"/>
    </row>
    <row r="26" spans="1:9" x14ac:dyDescent="0.25">
      <c r="A26" s="237"/>
      <c r="B26" s="237"/>
      <c r="C26" s="237"/>
      <c r="D26" s="237"/>
      <c r="E26" s="237"/>
      <c r="F26" s="237"/>
      <c r="G26" s="237"/>
      <c r="H26" s="237"/>
      <c r="I26" s="237"/>
    </row>
    <row r="27" spans="1:9" x14ac:dyDescent="0.25">
      <c r="A27" s="237"/>
      <c r="B27" s="237"/>
      <c r="C27" s="237"/>
      <c r="D27" s="237"/>
      <c r="E27" s="237"/>
      <c r="F27" s="237"/>
      <c r="G27" s="237"/>
      <c r="H27" s="237"/>
      <c r="I27" s="237"/>
    </row>
    <row r="28" spans="1:9" ht="15.75" x14ac:dyDescent="0.25">
      <c r="A28" s="299" t="s">
        <v>438</v>
      </c>
      <c r="B28" s="299"/>
      <c r="C28" s="299"/>
      <c r="D28" s="299"/>
      <c r="E28" s="197">
        <v>44435</v>
      </c>
      <c r="F28" s="197">
        <v>29233.14</v>
      </c>
      <c r="G28" s="197">
        <v>1427.82</v>
      </c>
      <c r="H28" s="197">
        <f>SUM(F28:G28)</f>
        <v>30660.959999999999</v>
      </c>
      <c r="I28" s="199">
        <f>E28-F28</f>
        <v>15201.86</v>
      </c>
    </row>
    <row r="29" spans="1:9" ht="15.75" x14ac:dyDescent="0.25">
      <c r="A29" s="297" t="s">
        <v>445</v>
      </c>
      <c r="B29" s="297"/>
      <c r="C29" s="297"/>
      <c r="D29" s="297"/>
      <c r="E29" s="185">
        <v>16381</v>
      </c>
      <c r="F29" s="185">
        <v>8053.49</v>
      </c>
      <c r="G29" s="185">
        <v>412.85</v>
      </c>
      <c r="H29" s="185">
        <f t="shared" ref="H29" si="2">SUM(F29:G29)</f>
        <v>8466.34</v>
      </c>
      <c r="I29" s="186">
        <f>E29-F29</f>
        <v>8327.51</v>
      </c>
    </row>
    <row r="30" spans="1:9" ht="15.75" x14ac:dyDescent="0.25">
      <c r="A30" s="300" t="s">
        <v>444</v>
      </c>
      <c r="B30" s="300"/>
      <c r="C30" s="300"/>
      <c r="D30" s="300"/>
      <c r="E30" s="301"/>
      <c r="F30" s="301"/>
      <c r="G30" s="301"/>
      <c r="H30" s="301"/>
      <c r="I30" s="301"/>
    </row>
    <row r="31" spans="1:9" ht="15.75" x14ac:dyDescent="0.25">
      <c r="A31" s="300"/>
      <c r="B31" s="300"/>
      <c r="C31" s="300"/>
      <c r="D31" s="300"/>
      <c r="E31" s="197">
        <v>33000</v>
      </c>
      <c r="F31" s="197">
        <v>33000</v>
      </c>
      <c r="G31" s="197">
        <v>0</v>
      </c>
      <c r="H31" s="197">
        <f t="shared" ref="H31" si="3">SUM(F31:G31)</f>
        <v>33000</v>
      </c>
      <c r="I31" s="198">
        <f>E31-F31</f>
        <v>0</v>
      </c>
    </row>
    <row r="32" spans="1:9" ht="15.75" x14ac:dyDescent="0.25">
      <c r="A32" s="300"/>
      <c r="B32" s="300"/>
      <c r="C32" s="300"/>
      <c r="D32" s="300"/>
      <c r="E32" s="301"/>
      <c r="F32" s="301"/>
      <c r="G32" s="301"/>
      <c r="H32" s="301"/>
      <c r="I32" s="301"/>
    </row>
    <row r="33" spans="1:9" ht="15.75" x14ac:dyDescent="0.25">
      <c r="A33" s="302"/>
      <c r="B33" s="302"/>
      <c r="C33" s="302"/>
      <c r="D33" s="302"/>
      <c r="E33" s="303"/>
      <c r="F33" s="303"/>
      <c r="G33" s="303"/>
      <c r="H33" s="303"/>
      <c r="I33" s="303"/>
    </row>
    <row r="34" spans="1:9" ht="15.75" x14ac:dyDescent="0.25">
      <c r="A34" s="302"/>
      <c r="B34" s="302"/>
      <c r="C34" s="302"/>
      <c r="D34" s="302"/>
      <c r="E34" s="185"/>
      <c r="F34" s="185"/>
      <c r="G34" s="185"/>
      <c r="H34" s="185"/>
      <c r="I34" s="186"/>
    </row>
    <row r="35" spans="1:9" ht="15.75" x14ac:dyDescent="0.25">
      <c r="A35" s="302"/>
      <c r="B35" s="302"/>
      <c r="C35" s="302"/>
      <c r="D35" s="302"/>
      <c r="E35" s="303"/>
      <c r="F35" s="303"/>
      <c r="G35" s="303"/>
      <c r="H35" s="303"/>
      <c r="I35" s="303"/>
    </row>
    <row r="36" spans="1:9" ht="15.75" x14ac:dyDescent="0.25">
      <c r="A36" s="304"/>
      <c r="B36" s="304"/>
      <c r="C36" s="304"/>
      <c r="D36" s="304"/>
      <c r="E36" s="195"/>
      <c r="F36" s="195"/>
      <c r="G36" s="196"/>
      <c r="H36" s="197"/>
      <c r="I36" s="198"/>
    </row>
    <row r="37" spans="1:9" x14ac:dyDescent="0.25">
      <c r="A37" s="235"/>
      <c r="B37" s="235"/>
      <c r="C37" s="235"/>
      <c r="D37" s="235"/>
      <c r="E37" s="18"/>
      <c r="F37" s="18"/>
      <c r="G37" s="18"/>
      <c r="H37" s="18"/>
      <c r="I37" s="18"/>
    </row>
    <row r="38" spans="1:9" x14ac:dyDescent="0.25">
      <c r="A38" s="187"/>
      <c r="B38" s="187"/>
      <c r="C38" s="187"/>
      <c r="D38" s="187"/>
      <c r="E38" s="187"/>
      <c r="F38" s="187"/>
      <c r="G38" s="187"/>
      <c r="H38" s="187"/>
      <c r="I38" s="187"/>
    </row>
    <row r="39" spans="1:9" ht="19.5" thickBot="1" x14ac:dyDescent="0.35">
      <c r="A39" s="298" t="s">
        <v>436</v>
      </c>
      <c r="B39" s="298"/>
      <c r="C39" s="298"/>
      <c r="D39" s="298"/>
      <c r="E39" s="189">
        <f>SUM(E28:E37)</f>
        <v>93816</v>
      </c>
      <c r="F39" s="189">
        <f>SUM(F28:F37)</f>
        <v>70286.63</v>
      </c>
      <c r="G39" s="189">
        <f>SUM(G28:G37)</f>
        <v>1840.67</v>
      </c>
      <c r="H39" s="189">
        <f>SUM(H28:H37)</f>
        <v>72127.3</v>
      </c>
      <c r="I39" s="189">
        <f>SUM(I28:I37)</f>
        <v>23529.370000000003</v>
      </c>
    </row>
    <row r="40" spans="1:9" ht="15.75" thickTop="1" x14ac:dyDescent="0.25"/>
    <row r="44" spans="1:9" hidden="1" x14ac:dyDescent="0.25"/>
    <row r="45" spans="1:9" hidden="1" x14ac:dyDescent="0.25"/>
    <row r="46" spans="1:9" hidden="1" x14ac:dyDescent="0.25"/>
    <row r="47" spans="1:9" hidden="1" x14ac:dyDescent="0.25"/>
    <row r="48" spans="1:9" hidden="1" x14ac:dyDescent="0.25"/>
    <row r="49" hidden="1" x14ac:dyDescent="0.25"/>
    <row r="50" hidden="1" x14ac:dyDescent="0.25"/>
    <row r="51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</sheetData>
  <mergeCells count="30">
    <mergeCell ref="A26:I26"/>
    <mergeCell ref="A18:D18"/>
    <mergeCell ref="A19:D19"/>
    <mergeCell ref="A39:D39"/>
    <mergeCell ref="A27:I27"/>
    <mergeCell ref="A28:D28"/>
    <mergeCell ref="A29:D29"/>
    <mergeCell ref="A30:D32"/>
    <mergeCell ref="E30:I30"/>
    <mergeCell ref="E32:I32"/>
    <mergeCell ref="A33:D35"/>
    <mergeCell ref="E33:I33"/>
    <mergeCell ref="E35:I35"/>
    <mergeCell ref="A36:D36"/>
    <mergeCell ref="A37:D37"/>
    <mergeCell ref="A21:D21"/>
    <mergeCell ref="A22:I23"/>
    <mergeCell ref="A24:D24"/>
    <mergeCell ref="A25:I25"/>
    <mergeCell ref="A6:D6"/>
    <mergeCell ref="A7:I7"/>
    <mergeCell ref="A8:I8"/>
    <mergeCell ref="A9:I9"/>
    <mergeCell ref="A10:D10"/>
    <mergeCell ref="A11:D11"/>
    <mergeCell ref="A1:I1"/>
    <mergeCell ref="A2:I2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06"/>
  <sheetViews>
    <sheetView workbookViewId="0">
      <selection activeCell="O20" sqref="O20"/>
    </sheetView>
  </sheetViews>
  <sheetFormatPr defaultRowHeight="15" x14ac:dyDescent="0.25"/>
  <sheetData>
    <row r="1" spans="1:12" x14ac:dyDescent="0.2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2" x14ac:dyDescent="0.2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2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 x14ac:dyDescent="0.25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</row>
    <row r="6" spans="1:12" x14ac:dyDescent="0.25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2" x14ac:dyDescent="0.25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</row>
    <row r="8" spans="1:12" x14ac:dyDescent="0.25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</row>
    <row r="9" spans="1:12" x14ac:dyDescent="0.25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</row>
    <row r="10" spans="1:12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</row>
    <row r="11" spans="1:12" x14ac:dyDescent="0.25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</row>
    <row r="12" spans="1:12" x14ac:dyDescent="0.25">
      <c r="A12" s="190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</row>
    <row r="13" spans="1:12" x14ac:dyDescent="0.25">
      <c r="A13" s="190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</row>
    <row r="14" spans="1:12" x14ac:dyDescent="0.25">
      <c r="A14" s="190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</row>
    <row r="15" spans="1:12" x14ac:dyDescent="0.25">
      <c r="A15" s="190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</row>
    <row r="16" spans="1:12" x14ac:dyDescent="0.25">
      <c r="A16" s="190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</row>
    <row r="17" spans="1:12" x14ac:dyDescent="0.25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</row>
    <row r="18" spans="1:12" x14ac:dyDescent="0.25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</row>
    <row r="19" spans="1:12" x14ac:dyDescent="0.25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</row>
    <row r="20" spans="1:12" x14ac:dyDescent="0.25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</row>
    <row r="21" spans="1:12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</row>
    <row r="22" spans="1:12" x14ac:dyDescent="0.25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</row>
    <row r="23" spans="1:12" x14ac:dyDescent="0.25">
      <c r="A23" s="190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</row>
    <row r="24" spans="1:12" x14ac:dyDescent="0.25">
      <c r="A24" s="190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</row>
    <row r="25" spans="1:12" x14ac:dyDescent="0.25">
      <c r="A25" s="190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</row>
    <row r="26" spans="1:12" x14ac:dyDescent="0.25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</row>
    <row r="27" spans="1:12" x14ac:dyDescent="0.25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</row>
    <row r="28" spans="1:12" x14ac:dyDescent="0.25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</row>
    <row r="29" spans="1:12" x14ac:dyDescent="0.25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</row>
    <row r="30" spans="1:12" x14ac:dyDescent="0.25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</row>
    <row r="31" spans="1:12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</row>
    <row r="32" spans="1:12" x14ac:dyDescent="0.25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</row>
    <row r="33" spans="1:12" x14ac:dyDescent="0.25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</row>
    <row r="34" spans="1:12" x14ac:dyDescent="0.25">
      <c r="A34" s="190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</row>
    <row r="35" spans="1:12" x14ac:dyDescent="0.25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</row>
    <row r="36" spans="1:12" x14ac:dyDescent="0.25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</row>
    <row r="37" spans="1:12" x14ac:dyDescent="0.25">
      <c r="A37" s="190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</row>
    <row r="38" spans="1:12" x14ac:dyDescent="0.25">
      <c r="A38" s="190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</row>
    <row r="39" spans="1:12" x14ac:dyDescent="0.25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</row>
    <row r="40" spans="1:12" x14ac:dyDescent="0.25">
      <c r="A40" s="190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</row>
    <row r="41" spans="1:12" x14ac:dyDescent="0.25">
      <c r="A41" s="190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</row>
    <row r="42" spans="1:12" x14ac:dyDescent="0.25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</row>
    <row r="43" spans="1:12" x14ac:dyDescent="0.25">
      <c r="A43" s="190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</row>
    <row r="44" spans="1:12" hidden="1" x14ac:dyDescent="0.25">
      <c r="A44" s="190"/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</row>
    <row r="45" spans="1:12" hidden="1" x14ac:dyDescent="0.25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</row>
    <row r="46" spans="1:12" hidden="1" x14ac:dyDescent="0.25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</row>
    <row r="47" spans="1:12" hidden="1" x14ac:dyDescent="0.25">
      <c r="A47" s="190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</row>
    <row r="48" spans="1:12" hidden="1" x14ac:dyDescent="0.25"/>
    <row r="49" hidden="1" x14ac:dyDescent="0.25"/>
    <row r="50" hidden="1" x14ac:dyDescent="0.25"/>
    <row r="51" hidden="1" x14ac:dyDescent="0.25"/>
    <row r="71" spans="3:3" x14ac:dyDescent="0.25">
      <c r="C71" s="178" t="s">
        <v>426</v>
      </c>
    </row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960E4-A23A-43F2-BE2B-6FFB88012A8B}">
  <dimension ref="A1:L71"/>
  <sheetViews>
    <sheetView workbookViewId="0">
      <selection activeCell="A69" sqref="A69"/>
    </sheetView>
  </sheetViews>
  <sheetFormatPr defaultRowHeight="15" x14ac:dyDescent="0.25"/>
  <cols>
    <col min="1" max="16384" width="9.140625" style="181"/>
  </cols>
  <sheetData>
    <row r="1" spans="1:12" x14ac:dyDescent="0.2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2" x14ac:dyDescent="0.2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2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 x14ac:dyDescent="0.25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</row>
    <row r="6" spans="1:12" x14ac:dyDescent="0.25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2" x14ac:dyDescent="0.25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</row>
    <row r="8" spans="1:12" x14ac:dyDescent="0.25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</row>
    <row r="9" spans="1:12" x14ac:dyDescent="0.25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</row>
    <row r="10" spans="1:12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</row>
    <row r="11" spans="1:12" x14ac:dyDescent="0.25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</row>
    <row r="12" spans="1:12" x14ac:dyDescent="0.25">
      <c r="A12" s="190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</row>
    <row r="13" spans="1:12" x14ac:dyDescent="0.25">
      <c r="A13" s="190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</row>
    <row r="14" spans="1:12" x14ac:dyDescent="0.25">
      <c r="A14" s="190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</row>
    <row r="15" spans="1:12" x14ac:dyDescent="0.25">
      <c r="A15" s="190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</row>
    <row r="16" spans="1:12" x14ac:dyDescent="0.25">
      <c r="A16" s="190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</row>
    <row r="17" spans="1:12" x14ac:dyDescent="0.25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</row>
    <row r="18" spans="1:12" x14ac:dyDescent="0.25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</row>
    <row r="19" spans="1:12" x14ac:dyDescent="0.25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</row>
    <row r="20" spans="1:12" x14ac:dyDescent="0.25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</row>
    <row r="21" spans="1:12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</row>
    <row r="22" spans="1:12" x14ac:dyDescent="0.25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</row>
    <row r="23" spans="1:12" x14ac:dyDescent="0.25">
      <c r="A23" s="190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</row>
    <row r="24" spans="1:12" x14ac:dyDescent="0.25">
      <c r="A24" s="190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</row>
    <row r="25" spans="1:12" x14ac:dyDescent="0.25">
      <c r="A25" s="190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</row>
    <row r="26" spans="1:12" x14ac:dyDescent="0.25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</row>
    <row r="27" spans="1:12" x14ac:dyDescent="0.25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</row>
    <row r="28" spans="1:12" x14ac:dyDescent="0.25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</row>
    <row r="29" spans="1:12" x14ac:dyDescent="0.25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</row>
    <row r="30" spans="1:12" x14ac:dyDescent="0.25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</row>
    <row r="31" spans="1:12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</row>
    <row r="32" spans="1:12" x14ac:dyDescent="0.25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</row>
    <row r="33" spans="1:12" x14ac:dyDescent="0.25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</row>
    <row r="34" spans="1:12" x14ac:dyDescent="0.25">
      <c r="A34" s="190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</row>
    <row r="35" spans="1:12" x14ac:dyDescent="0.25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</row>
    <row r="36" spans="1:12" x14ac:dyDescent="0.25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</row>
    <row r="37" spans="1:12" x14ac:dyDescent="0.25">
      <c r="A37" s="190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</row>
    <row r="38" spans="1:12" x14ac:dyDescent="0.25">
      <c r="A38" s="190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</row>
    <row r="39" spans="1:12" x14ac:dyDescent="0.25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</row>
    <row r="40" spans="1:12" x14ac:dyDescent="0.25">
      <c r="A40" s="190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</row>
    <row r="41" spans="1:12" x14ac:dyDescent="0.25">
      <c r="A41" s="190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</row>
    <row r="42" spans="1:12" x14ac:dyDescent="0.25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</row>
    <row r="43" spans="1:12" x14ac:dyDescent="0.25">
      <c r="A43" s="190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</row>
    <row r="44" spans="1:12" x14ac:dyDescent="0.25">
      <c r="A44" s="190"/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</row>
    <row r="45" spans="1:12" x14ac:dyDescent="0.25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</row>
    <row r="46" spans="1:12" x14ac:dyDescent="0.25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</row>
    <row r="47" spans="1:12" x14ac:dyDescent="0.25">
      <c r="A47" s="190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</row>
    <row r="71" spans="3:3" x14ac:dyDescent="0.25">
      <c r="C71" s="181" t="s">
        <v>426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71"/>
  <sheetViews>
    <sheetView workbookViewId="0">
      <selection activeCell="L8" sqref="L8"/>
    </sheetView>
  </sheetViews>
  <sheetFormatPr defaultRowHeight="15" x14ac:dyDescent="0.25"/>
  <sheetData>
    <row r="1" spans="1:11" x14ac:dyDescent="0.25">
      <c r="A1" s="292"/>
      <c r="B1" s="292"/>
      <c r="C1" s="292"/>
      <c r="D1" s="292"/>
      <c r="E1" s="292"/>
      <c r="F1" s="292"/>
      <c r="G1" s="292"/>
      <c r="H1" s="292"/>
      <c r="I1" s="292"/>
      <c r="J1" s="190"/>
      <c r="K1" s="190"/>
    </row>
    <row r="2" spans="1:11" x14ac:dyDescent="0.25">
      <c r="A2" s="292"/>
      <c r="B2" s="292"/>
      <c r="C2" s="292"/>
      <c r="D2" s="292"/>
      <c r="E2" s="292"/>
      <c r="F2" s="292"/>
      <c r="G2" s="292"/>
      <c r="H2" s="292"/>
      <c r="I2" s="292"/>
      <c r="J2" s="190"/>
      <c r="K2" s="190"/>
    </row>
    <row r="3" spans="1:11" ht="15" customHeight="1" x14ac:dyDescent="0.25">
      <c r="A3" s="307"/>
      <c r="B3" s="307"/>
      <c r="C3" s="307"/>
      <c r="D3" s="307"/>
      <c r="E3" s="307"/>
      <c r="F3" s="307"/>
      <c r="G3" s="307"/>
      <c r="H3" s="307"/>
      <c r="I3" s="307"/>
      <c r="J3" s="200"/>
      <c r="K3" s="200"/>
    </row>
    <row r="4" spans="1:11" x14ac:dyDescent="0.25">
      <c r="A4" s="307"/>
      <c r="B4" s="307"/>
      <c r="C4" s="307"/>
      <c r="D4" s="307"/>
      <c r="E4" s="307"/>
      <c r="F4" s="307"/>
      <c r="G4" s="307"/>
      <c r="H4" s="307"/>
      <c r="I4" s="307"/>
      <c r="J4" s="200"/>
      <c r="K4" s="200"/>
    </row>
    <row r="5" spans="1:11" x14ac:dyDescent="0.25">
      <c r="A5" s="307"/>
      <c r="B5" s="307"/>
      <c r="C5" s="307"/>
      <c r="D5" s="307"/>
      <c r="E5" s="307"/>
      <c r="F5" s="307"/>
      <c r="G5" s="307"/>
      <c r="H5" s="307"/>
      <c r="I5" s="307"/>
      <c r="J5" s="200"/>
      <c r="K5" s="200"/>
    </row>
    <row r="6" spans="1:11" ht="24" customHeight="1" x14ac:dyDescent="0.25">
      <c r="A6" s="307"/>
      <c r="B6" s="307"/>
      <c r="C6" s="307"/>
      <c r="D6" s="307"/>
      <c r="E6" s="307"/>
      <c r="F6" s="307"/>
      <c r="G6" s="307"/>
      <c r="H6" s="307"/>
      <c r="I6" s="307"/>
      <c r="J6" s="200"/>
      <c r="K6" s="200"/>
    </row>
    <row r="7" spans="1:11" x14ac:dyDescent="0.25">
      <c r="A7" s="307"/>
      <c r="B7" s="307"/>
      <c r="C7" s="307"/>
      <c r="D7" s="307"/>
      <c r="E7" s="307"/>
      <c r="F7" s="307"/>
      <c r="G7" s="307"/>
      <c r="H7" s="307"/>
      <c r="I7" s="307"/>
      <c r="J7" s="190"/>
    </row>
    <row r="8" spans="1:11" x14ac:dyDescent="0.25">
      <c r="A8" s="307"/>
      <c r="B8" s="307"/>
      <c r="C8" s="307"/>
      <c r="D8" s="307"/>
      <c r="E8" s="307"/>
      <c r="F8" s="307"/>
      <c r="G8" s="307"/>
      <c r="H8" s="307"/>
      <c r="I8" s="307"/>
      <c r="J8" s="190"/>
    </row>
    <row r="9" spans="1:11" ht="15" customHeight="1" x14ac:dyDescent="0.25">
      <c r="A9" s="308"/>
      <c r="B9" s="308"/>
      <c r="C9" s="308"/>
      <c r="D9" s="308"/>
      <c r="E9" s="308"/>
      <c r="F9" s="308"/>
      <c r="G9" s="308"/>
      <c r="H9" s="308"/>
      <c r="I9" s="308"/>
      <c r="J9" s="201"/>
      <c r="K9" s="201"/>
    </row>
    <row r="10" spans="1:11" ht="15" customHeight="1" x14ac:dyDescent="0.25">
      <c r="A10" s="308"/>
      <c r="B10" s="308"/>
      <c r="C10" s="308"/>
      <c r="D10" s="308"/>
      <c r="E10" s="308"/>
      <c r="F10" s="308"/>
      <c r="G10" s="308"/>
      <c r="H10" s="308"/>
      <c r="I10" s="308"/>
      <c r="J10" s="201"/>
      <c r="K10" s="201"/>
    </row>
    <row r="11" spans="1:11" x14ac:dyDescent="0.25">
      <c r="A11" s="308"/>
      <c r="B11" s="308"/>
      <c r="C11" s="308"/>
      <c r="D11" s="308"/>
      <c r="E11" s="308"/>
      <c r="F11" s="308"/>
      <c r="G11" s="308"/>
      <c r="H11" s="308"/>
      <c r="I11" s="308"/>
      <c r="J11" s="190"/>
    </row>
    <row r="12" spans="1:11" ht="15" customHeight="1" x14ac:dyDescent="0.35">
      <c r="A12" s="306"/>
      <c r="B12" s="306"/>
      <c r="C12" s="306"/>
      <c r="D12" s="306"/>
      <c r="E12" s="306"/>
      <c r="F12" s="306"/>
      <c r="G12" s="306"/>
      <c r="H12" s="306"/>
      <c r="I12" s="306"/>
      <c r="J12" s="202"/>
      <c r="K12" s="202"/>
    </row>
    <row r="13" spans="1:11" ht="15" customHeight="1" x14ac:dyDescent="0.35">
      <c r="A13" s="306"/>
      <c r="B13" s="306"/>
      <c r="C13" s="306"/>
      <c r="D13" s="306"/>
      <c r="E13" s="306"/>
      <c r="F13" s="306"/>
      <c r="G13" s="306"/>
      <c r="H13" s="306"/>
      <c r="I13" s="306"/>
      <c r="J13" s="202"/>
      <c r="K13" s="202"/>
    </row>
    <row r="14" spans="1:11" ht="15" customHeight="1" x14ac:dyDescent="0.25">
      <c r="A14" s="307"/>
      <c r="B14" s="308"/>
      <c r="C14" s="308"/>
      <c r="D14" s="308"/>
      <c r="E14" s="308"/>
      <c r="F14" s="308"/>
      <c r="G14" s="308"/>
      <c r="H14" s="308"/>
      <c r="I14" s="308"/>
      <c r="J14" s="201"/>
      <c r="K14" s="201"/>
    </row>
    <row r="15" spans="1:11" ht="44.25" customHeight="1" x14ac:dyDescent="0.25">
      <c r="A15" s="308"/>
      <c r="B15" s="308"/>
      <c r="C15" s="308"/>
      <c r="D15" s="308"/>
      <c r="E15" s="308"/>
      <c r="F15" s="308"/>
      <c r="G15" s="308"/>
      <c r="H15" s="308"/>
      <c r="I15" s="308"/>
      <c r="J15" s="201"/>
      <c r="K15" s="201"/>
    </row>
    <row r="16" spans="1:11" ht="15" customHeight="1" x14ac:dyDescent="0.25">
      <c r="A16" s="307"/>
      <c r="B16" s="307"/>
      <c r="C16" s="307"/>
      <c r="D16" s="307"/>
      <c r="E16" s="307"/>
      <c r="F16" s="307"/>
      <c r="G16" s="307"/>
      <c r="H16" s="307"/>
      <c r="I16" s="307"/>
      <c r="J16" s="200"/>
      <c r="K16" s="200"/>
    </row>
    <row r="17" spans="1:11" ht="15" customHeight="1" x14ac:dyDescent="0.25">
      <c r="A17" s="307"/>
      <c r="B17" s="307"/>
      <c r="C17" s="307"/>
      <c r="D17" s="307"/>
      <c r="E17" s="307"/>
      <c r="F17" s="307"/>
      <c r="G17" s="307"/>
      <c r="H17" s="307"/>
      <c r="I17" s="307"/>
      <c r="J17" s="200"/>
      <c r="K17" s="200"/>
    </row>
    <row r="18" spans="1:11" ht="15" customHeight="1" x14ac:dyDescent="0.25">
      <c r="A18" s="307"/>
      <c r="B18" s="307"/>
      <c r="C18" s="307"/>
      <c r="D18" s="307"/>
      <c r="E18" s="307"/>
      <c r="F18" s="307"/>
      <c r="G18" s="307"/>
      <c r="H18" s="307"/>
      <c r="I18" s="307"/>
      <c r="J18" s="200"/>
      <c r="K18" s="200"/>
    </row>
    <row r="19" spans="1:11" ht="15" customHeight="1" x14ac:dyDescent="0.25">
      <c r="A19" s="307"/>
      <c r="B19" s="307"/>
      <c r="C19" s="307"/>
      <c r="D19" s="307"/>
      <c r="E19" s="307"/>
      <c r="F19" s="307"/>
      <c r="G19" s="307"/>
      <c r="H19" s="307"/>
      <c r="I19" s="307"/>
      <c r="J19" s="200"/>
      <c r="K19" s="200"/>
    </row>
    <row r="20" spans="1:11" ht="15" customHeight="1" x14ac:dyDescent="0.25">
      <c r="A20" s="307"/>
      <c r="B20" s="307"/>
      <c r="C20" s="307"/>
      <c r="D20" s="307"/>
      <c r="E20" s="307"/>
      <c r="F20" s="307"/>
      <c r="G20" s="307"/>
      <c r="H20" s="307"/>
      <c r="I20" s="307"/>
      <c r="J20" s="200"/>
      <c r="K20" s="200"/>
    </row>
    <row r="21" spans="1:11" ht="15" customHeight="1" x14ac:dyDescent="0.25">
      <c r="A21" s="307"/>
      <c r="B21" s="307"/>
      <c r="C21" s="307"/>
      <c r="D21" s="307"/>
      <c r="E21" s="307"/>
      <c r="F21" s="307"/>
      <c r="G21" s="307"/>
      <c r="H21" s="307"/>
      <c r="I21" s="307"/>
      <c r="J21" s="200"/>
      <c r="K21" s="200"/>
    </row>
    <row r="22" spans="1:11" ht="15" customHeight="1" x14ac:dyDescent="0.25">
      <c r="A22" s="307"/>
      <c r="B22" s="307"/>
      <c r="C22" s="307"/>
      <c r="D22" s="307"/>
      <c r="E22" s="307"/>
      <c r="F22" s="307"/>
      <c r="G22" s="307"/>
      <c r="H22" s="307"/>
      <c r="I22" s="307"/>
      <c r="J22" s="200"/>
      <c r="K22" s="200"/>
    </row>
    <row r="23" spans="1:11" ht="15" customHeight="1" x14ac:dyDescent="0.25">
      <c r="A23" s="307"/>
      <c r="B23" s="307"/>
      <c r="C23" s="307"/>
      <c r="D23" s="307"/>
      <c r="E23" s="307"/>
      <c r="F23" s="307"/>
      <c r="G23" s="307"/>
      <c r="H23" s="307"/>
      <c r="I23" s="307"/>
      <c r="J23" s="190"/>
    </row>
    <row r="24" spans="1:11" ht="15" customHeight="1" x14ac:dyDescent="0.25">
      <c r="A24" s="307"/>
      <c r="B24" s="307"/>
      <c r="C24" s="307"/>
      <c r="D24" s="307"/>
      <c r="E24" s="307"/>
      <c r="F24" s="307"/>
      <c r="G24" s="307"/>
      <c r="H24" s="307"/>
      <c r="I24" s="307"/>
      <c r="J24" s="190"/>
    </row>
    <row r="25" spans="1:11" x14ac:dyDescent="0.25">
      <c r="A25" s="190"/>
      <c r="B25" s="190"/>
      <c r="C25" s="190"/>
      <c r="D25" s="190"/>
      <c r="E25" s="190"/>
      <c r="F25" s="190"/>
      <c r="G25" s="190"/>
      <c r="H25" s="190"/>
      <c r="I25" s="190"/>
      <c r="J25" s="190"/>
    </row>
    <row r="26" spans="1:11" x14ac:dyDescent="0.25">
      <c r="A26" s="190"/>
      <c r="B26" s="190"/>
      <c r="C26" s="190"/>
      <c r="D26" s="190"/>
      <c r="E26" s="190"/>
      <c r="F26" s="190"/>
      <c r="G26" s="190"/>
      <c r="H26" s="190"/>
      <c r="I26" s="190"/>
      <c r="J26" s="190"/>
    </row>
    <row r="27" spans="1:11" x14ac:dyDescent="0.25">
      <c r="A27" s="190"/>
      <c r="B27" s="190"/>
      <c r="C27" s="190"/>
      <c r="D27" s="190"/>
      <c r="E27" s="190"/>
      <c r="F27" s="190"/>
      <c r="G27" s="190"/>
      <c r="H27" s="190"/>
      <c r="I27" s="190"/>
      <c r="J27" s="190"/>
    </row>
    <row r="28" spans="1:11" x14ac:dyDescent="0.25">
      <c r="A28" s="190"/>
      <c r="B28" s="190"/>
      <c r="C28" s="190"/>
      <c r="D28" s="190"/>
      <c r="E28" s="190"/>
      <c r="F28" s="190"/>
      <c r="G28" s="190"/>
      <c r="H28" s="190"/>
      <c r="I28" s="190"/>
      <c r="J28" s="190"/>
    </row>
    <row r="29" spans="1:11" x14ac:dyDescent="0.25">
      <c r="A29" s="190"/>
      <c r="B29" s="190"/>
      <c r="C29" s="190"/>
      <c r="D29" s="190"/>
      <c r="E29" s="190"/>
      <c r="F29" s="190"/>
      <c r="G29" s="190"/>
      <c r="H29" s="190"/>
      <c r="I29" s="190"/>
      <c r="J29" s="190"/>
    </row>
    <row r="30" spans="1:11" x14ac:dyDescent="0.25">
      <c r="A30" s="190"/>
      <c r="B30" s="190"/>
      <c r="C30" s="190"/>
      <c r="D30" s="190"/>
      <c r="E30" s="190"/>
      <c r="F30" s="190"/>
      <c r="G30" s="190"/>
      <c r="H30" s="190"/>
      <c r="I30" s="190"/>
      <c r="J30" s="190"/>
    </row>
    <row r="31" spans="1:1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1" x14ac:dyDescent="0.25">
      <c r="A32" s="190"/>
      <c r="B32" s="190"/>
      <c r="C32" s="190"/>
      <c r="D32" s="190"/>
      <c r="E32" s="190"/>
      <c r="F32" s="190"/>
      <c r="G32" s="190"/>
      <c r="H32" s="190"/>
      <c r="I32" s="190"/>
      <c r="J32" s="190"/>
    </row>
    <row r="33" spans="1:10" x14ac:dyDescent="0.25">
      <c r="A33" s="190"/>
      <c r="B33" s="190"/>
      <c r="C33" s="190"/>
      <c r="D33" s="190"/>
      <c r="E33" s="190"/>
      <c r="F33" s="190"/>
      <c r="G33" s="190"/>
      <c r="H33" s="190"/>
      <c r="I33" s="190"/>
      <c r="J33" s="190"/>
    </row>
    <row r="34" spans="1:10" x14ac:dyDescent="0.25">
      <c r="A34" s="190"/>
      <c r="B34" s="190"/>
      <c r="C34" s="190"/>
      <c r="D34" s="190"/>
      <c r="E34" s="190"/>
      <c r="F34" s="190"/>
      <c r="G34" s="190"/>
      <c r="H34" s="190"/>
      <c r="I34" s="190"/>
      <c r="J34" s="190"/>
    </row>
    <row r="35" spans="1:10" x14ac:dyDescent="0.25">
      <c r="A35" s="190"/>
      <c r="B35" s="190"/>
      <c r="C35" s="190"/>
      <c r="D35" s="190"/>
      <c r="E35" s="190"/>
      <c r="F35" s="190"/>
      <c r="G35" s="190"/>
      <c r="H35" s="190"/>
      <c r="I35" s="190"/>
      <c r="J35" s="190"/>
    </row>
    <row r="36" spans="1:10" x14ac:dyDescent="0.25">
      <c r="A36" s="190"/>
      <c r="B36" s="190"/>
      <c r="C36" s="190"/>
      <c r="D36" s="190"/>
      <c r="E36" s="190"/>
      <c r="F36" s="190"/>
      <c r="G36" s="190"/>
      <c r="H36" s="190"/>
      <c r="I36" s="190"/>
      <c r="J36" s="190"/>
    </row>
    <row r="37" spans="1:10" x14ac:dyDescent="0.25">
      <c r="A37" s="190"/>
      <c r="B37" s="190"/>
      <c r="C37" s="190"/>
      <c r="D37" s="190"/>
      <c r="E37" s="190"/>
      <c r="F37" s="190"/>
      <c r="G37" s="190"/>
      <c r="H37" s="190"/>
      <c r="I37" s="190"/>
      <c r="J37" s="190"/>
    </row>
    <row r="38" spans="1:10" x14ac:dyDescent="0.25">
      <c r="A38" s="190"/>
      <c r="B38" s="190"/>
      <c r="C38" s="190"/>
      <c r="D38" s="190"/>
      <c r="E38" s="190"/>
      <c r="F38" s="190"/>
      <c r="G38" s="190"/>
      <c r="H38" s="190"/>
      <c r="I38" s="190"/>
      <c r="J38" s="190"/>
    </row>
    <row r="39" spans="1:10" x14ac:dyDescent="0.25">
      <c r="A39" s="190"/>
      <c r="B39" s="190"/>
      <c r="C39" s="190"/>
      <c r="D39" s="190"/>
      <c r="E39" s="190"/>
      <c r="F39" s="190"/>
      <c r="G39" s="190"/>
      <c r="H39" s="190"/>
      <c r="I39" s="190"/>
      <c r="J39" s="190"/>
    </row>
    <row r="40" spans="1:10" x14ac:dyDescent="0.25">
      <c r="A40" s="190"/>
      <c r="B40" s="190"/>
      <c r="C40" s="190"/>
      <c r="D40" s="190"/>
      <c r="E40" s="190"/>
      <c r="F40" s="190"/>
      <c r="G40" s="190"/>
      <c r="H40" s="190"/>
      <c r="I40" s="190"/>
      <c r="J40" s="190"/>
    </row>
    <row r="41" spans="1:10" x14ac:dyDescent="0.25">
      <c r="A41" s="190"/>
      <c r="B41" s="190"/>
      <c r="C41" s="190"/>
      <c r="D41" s="190"/>
      <c r="E41" s="190"/>
      <c r="F41" s="190"/>
      <c r="G41" s="190"/>
      <c r="H41" s="190"/>
      <c r="I41" s="190"/>
      <c r="J41" s="190"/>
    </row>
    <row r="42" spans="1:10" x14ac:dyDescent="0.25">
      <c r="A42" s="190"/>
      <c r="B42" s="190"/>
      <c r="C42" s="190"/>
      <c r="D42" s="190"/>
      <c r="E42" s="190"/>
      <c r="F42" s="190"/>
      <c r="G42" s="190"/>
      <c r="H42" s="190"/>
      <c r="I42" s="190"/>
      <c r="J42" s="190"/>
    </row>
    <row r="43" spans="1:10" x14ac:dyDescent="0.25">
      <c r="A43" s="190"/>
      <c r="B43" s="190"/>
      <c r="C43" s="190"/>
      <c r="D43" s="190"/>
      <c r="E43" s="190"/>
      <c r="F43" s="190"/>
      <c r="G43" s="190"/>
      <c r="H43" s="190"/>
      <c r="I43" s="190"/>
      <c r="J43" s="190"/>
    </row>
    <row r="44" spans="1:10" x14ac:dyDescent="0.25">
      <c r="A44" s="190"/>
      <c r="B44" s="190"/>
      <c r="C44" s="190"/>
      <c r="D44" s="190"/>
      <c r="E44" s="190"/>
      <c r="F44" s="190"/>
      <c r="G44" s="190"/>
      <c r="H44" s="190"/>
      <c r="I44" s="190"/>
      <c r="J44" s="190"/>
    </row>
    <row r="45" spans="1:10" x14ac:dyDescent="0.25">
      <c r="A45" s="190"/>
      <c r="B45" s="190"/>
      <c r="C45" s="190"/>
      <c r="D45" s="190"/>
      <c r="E45" s="190"/>
      <c r="F45" s="190"/>
      <c r="G45" s="190"/>
      <c r="H45" s="190"/>
      <c r="I45" s="190"/>
      <c r="J45" s="190"/>
    </row>
    <row r="46" spans="1:10" x14ac:dyDescent="0.25">
      <c r="A46" s="190"/>
      <c r="B46" s="190"/>
      <c r="C46" s="190"/>
      <c r="D46" s="190"/>
      <c r="E46" s="190"/>
      <c r="F46" s="190"/>
      <c r="G46" s="190"/>
      <c r="H46" s="190"/>
      <c r="I46" s="190"/>
      <c r="J46" s="190"/>
    </row>
    <row r="47" spans="1:10" x14ac:dyDescent="0.25">
      <c r="A47" s="190"/>
      <c r="B47" s="190"/>
      <c r="C47" s="190"/>
      <c r="D47" s="190"/>
      <c r="E47" s="190"/>
      <c r="F47" s="190"/>
      <c r="G47" s="190"/>
      <c r="H47" s="190"/>
      <c r="I47" s="190"/>
      <c r="J47" s="190"/>
    </row>
    <row r="71" spans="3:3" x14ac:dyDescent="0.25">
      <c r="C71" s="178" t="s">
        <v>426</v>
      </c>
    </row>
  </sheetData>
  <mergeCells count="6">
    <mergeCell ref="A12:I13"/>
    <mergeCell ref="A14:I15"/>
    <mergeCell ref="A16:I24"/>
    <mergeCell ref="A1:I2"/>
    <mergeCell ref="A3:I8"/>
    <mergeCell ref="A9:I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9:N71"/>
  <sheetViews>
    <sheetView tabSelected="1" workbookViewId="0">
      <selection activeCell="P3" sqref="P3"/>
    </sheetView>
  </sheetViews>
  <sheetFormatPr defaultRowHeight="15" x14ac:dyDescent="0.25"/>
  <cols>
    <col min="9" max="9" width="9" customWidth="1"/>
  </cols>
  <sheetData>
    <row r="9" spans="2:2" x14ac:dyDescent="0.25">
      <c r="B9" s="179"/>
    </row>
    <row r="45" spans="14:14" x14ac:dyDescent="0.25">
      <c r="N45" s="181"/>
    </row>
    <row r="71" spans="3:3" x14ac:dyDescent="0.25">
      <c r="C71" s="178" t="s">
        <v>426</v>
      </c>
    </row>
  </sheetData>
  <printOptions horizontalCentered="1" verticalCentered="1"/>
  <pageMargins left="0.45" right="0.45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71"/>
  <sheetViews>
    <sheetView workbookViewId="0">
      <selection sqref="A1:I47"/>
    </sheetView>
  </sheetViews>
  <sheetFormatPr defaultRowHeight="15" x14ac:dyDescent="0.25"/>
  <sheetData>
    <row r="1" spans="1:9" x14ac:dyDescent="0.25">
      <c r="A1" s="292"/>
      <c r="B1" s="292"/>
      <c r="C1" s="292"/>
      <c r="D1" s="292"/>
      <c r="E1" s="292"/>
      <c r="F1" s="292"/>
      <c r="G1" s="292"/>
      <c r="H1" s="292"/>
      <c r="I1" s="292"/>
    </row>
    <row r="2" spans="1:9" x14ac:dyDescent="0.25">
      <c r="A2" s="292"/>
      <c r="B2" s="292"/>
      <c r="C2" s="292"/>
      <c r="D2" s="292"/>
      <c r="E2" s="292"/>
      <c r="F2" s="292"/>
      <c r="G2" s="292"/>
      <c r="H2" s="292"/>
      <c r="I2" s="292"/>
    </row>
    <row r="3" spans="1:9" x14ac:dyDescent="0.25">
      <c r="A3" s="292"/>
      <c r="B3" s="292"/>
      <c r="C3" s="292"/>
      <c r="D3" s="292"/>
      <c r="E3" s="292"/>
      <c r="F3" s="292"/>
      <c r="G3" s="292"/>
      <c r="H3" s="292"/>
      <c r="I3" s="292"/>
    </row>
    <row r="4" spans="1:9" x14ac:dyDescent="0.25">
      <c r="A4" s="292"/>
      <c r="B4" s="292"/>
      <c r="C4" s="292"/>
      <c r="D4" s="292"/>
      <c r="E4" s="292"/>
      <c r="F4" s="292"/>
      <c r="G4" s="292"/>
      <c r="H4" s="292"/>
      <c r="I4" s="292"/>
    </row>
    <row r="5" spans="1:9" x14ac:dyDescent="0.25">
      <c r="A5" s="292"/>
      <c r="B5" s="292"/>
      <c r="C5" s="292"/>
      <c r="D5" s="292"/>
      <c r="E5" s="292"/>
      <c r="F5" s="292"/>
      <c r="G5" s="292"/>
      <c r="H5" s="292"/>
      <c r="I5" s="292"/>
    </row>
    <row r="6" spans="1:9" x14ac:dyDescent="0.25">
      <c r="A6" s="292"/>
      <c r="B6" s="292"/>
      <c r="C6" s="292"/>
      <c r="D6" s="292"/>
      <c r="E6" s="292"/>
      <c r="F6" s="292"/>
      <c r="G6" s="292"/>
      <c r="H6" s="292"/>
      <c r="I6" s="292"/>
    </row>
    <row r="7" spans="1:9" x14ac:dyDescent="0.25">
      <c r="A7" s="292"/>
      <c r="B7" s="292"/>
      <c r="C7" s="292"/>
      <c r="D7" s="292"/>
      <c r="E7" s="292"/>
      <c r="F7" s="292"/>
      <c r="G7" s="292"/>
      <c r="H7" s="292"/>
      <c r="I7" s="292"/>
    </row>
    <row r="8" spans="1:9" x14ac:dyDescent="0.25">
      <c r="A8" s="292"/>
      <c r="B8" s="292"/>
      <c r="C8" s="292"/>
      <c r="D8" s="292"/>
      <c r="E8" s="292"/>
      <c r="F8" s="292"/>
      <c r="G8" s="292"/>
      <c r="H8" s="292"/>
      <c r="I8" s="292"/>
    </row>
    <row r="9" spans="1:9" x14ac:dyDescent="0.25">
      <c r="A9" s="292"/>
      <c r="B9" s="292"/>
      <c r="C9" s="292"/>
      <c r="D9" s="292"/>
      <c r="E9" s="292"/>
      <c r="F9" s="292"/>
      <c r="G9" s="292"/>
      <c r="H9" s="292"/>
      <c r="I9" s="292"/>
    </row>
    <row r="10" spans="1:9" x14ac:dyDescent="0.25">
      <c r="A10" s="292"/>
      <c r="B10" s="292"/>
      <c r="C10" s="292"/>
      <c r="D10" s="292"/>
      <c r="E10" s="292"/>
      <c r="F10" s="292"/>
      <c r="G10" s="292"/>
      <c r="H10" s="292"/>
      <c r="I10" s="292"/>
    </row>
    <row r="11" spans="1:9" x14ac:dyDescent="0.25">
      <c r="A11" s="292"/>
      <c r="B11" s="292"/>
      <c r="C11" s="292"/>
      <c r="D11" s="292"/>
      <c r="E11" s="292"/>
      <c r="F11" s="292"/>
      <c r="G11" s="292"/>
      <c r="H11" s="292"/>
      <c r="I11" s="292"/>
    </row>
    <row r="12" spans="1:9" x14ac:dyDescent="0.25">
      <c r="A12" s="292"/>
      <c r="B12" s="292"/>
      <c r="C12" s="292"/>
      <c r="D12" s="292"/>
      <c r="E12" s="292"/>
      <c r="F12" s="292"/>
      <c r="G12" s="292"/>
      <c r="H12" s="292"/>
      <c r="I12" s="292"/>
    </row>
    <row r="13" spans="1:9" x14ac:dyDescent="0.25">
      <c r="A13" s="292"/>
      <c r="B13" s="292"/>
      <c r="C13" s="292"/>
      <c r="D13" s="292"/>
      <c r="E13" s="292"/>
      <c r="F13" s="292"/>
      <c r="G13" s="292"/>
      <c r="H13" s="292"/>
      <c r="I13" s="292"/>
    </row>
    <row r="14" spans="1:9" x14ac:dyDescent="0.25">
      <c r="A14" s="292"/>
      <c r="B14" s="292"/>
      <c r="C14" s="292"/>
      <c r="D14" s="292"/>
      <c r="E14" s="292"/>
      <c r="F14" s="292"/>
      <c r="G14" s="292"/>
      <c r="H14" s="292"/>
      <c r="I14" s="292"/>
    </row>
    <row r="15" spans="1:9" x14ac:dyDescent="0.25">
      <c r="A15" s="292"/>
      <c r="B15" s="292"/>
      <c r="C15" s="292"/>
      <c r="D15" s="292"/>
      <c r="E15" s="292"/>
      <c r="F15" s="292"/>
      <c r="G15" s="292"/>
      <c r="H15" s="292"/>
      <c r="I15" s="292"/>
    </row>
    <row r="16" spans="1:9" x14ac:dyDescent="0.25">
      <c r="A16" s="292"/>
      <c r="B16" s="292"/>
      <c r="C16" s="292"/>
      <c r="D16" s="292"/>
      <c r="E16" s="292"/>
      <c r="F16" s="292"/>
      <c r="G16" s="292"/>
      <c r="H16" s="292"/>
      <c r="I16" s="292"/>
    </row>
    <row r="17" spans="1:9" x14ac:dyDescent="0.25">
      <c r="A17" s="292"/>
      <c r="B17" s="292"/>
      <c r="C17" s="292"/>
      <c r="D17" s="292"/>
      <c r="E17" s="292"/>
      <c r="F17" s="292"/>
      <c r="G17" s="292"/>
      <c r="H17" s="292"/>
      <c r="I17" s="292"/>
    </row>
    <row r="18" spans="1:9" x14ac:dyDescent="0.25">
      <c r="A18" s="292"/>
      <c r="B18" s="292"/>
      <c r="C18" s="292"/>
      <c r="D18" s="292"/>
      <c r="E18" s="292"/>
      <c r="F18" s="292"/>
      <c r="G18" s="292"/>
      <c r="H18" s="292"/>
      <c r="I18" s="292"/>
    </row>
    <row r="19" spans="1:9" x14ac:dyDescent="0.25">
      <c r="A19" s="292"/>
      <c r="B19" s="292"/>
      <c r="C19" s="292"/>
      <c r="D19" s="292"/>
      <c r="E19" s="292"/>
      <c r="F19" s="292"/>
      <c r="G19" s="292"/>
      <c r="H19" s="292"/>
      <c r="I19" s="292"/>
    </row>
    <row r="20" spans="1:9" x14ac:dyDescent="0.25">
      <c r="A20" s="292"/>
      <c r="B20" s="292"/>
      <c r="C20" s="292"/>
      <c r="D20" s="292"/>
      <c r="E20" s="292"/>
      <c r="F20" s="292"/>
      <c r="G20" s="292"/>
      <c r="H20" s="292"/>
      <c r="I20" s="292"/>
    </row>
    <row r="21" spans="1:9" x14ac:dyDescent="0.25">
      <c r="A21" s="292"/>
      <c r="B21" s="292"/>
      <c r="C21" s="292"/>
      <c r="D21" s="292"/>
      <c r="E21" s="292"/>
      <c r="F21" s="292"/>
      <c r="G21" s="292"/>
      <c r="H21" s="292"/>
      <c r="I21" s="292"/>
    </row>
    <row r="22" spans="1:9" x14ac:dyDescent="0.25">
      <c r="A22" s="292"/>
      <c r="B22" s="292"/>
      <c r="C22" s="292"/>
      <c r="D22" s="292"/>
      <c r="E22" s="292"/>
      <c r="F22" s="292"/>
      <c r="G22" s="292"/>
      <c r="H22" s="292"/>
      <c r="I22" s="292"/>
    </row>
    <row r="23" spans="1:9" x14ac:dyDescent="0.25">
      <c r="A23" s="292"/>
      <c r="B23" s="292"/>
      <c r="C23" s="292"/>
      <c r="D23" s="292"/>
      <c r="E23" s="292"/>
      <c r="F23" s="292"/>
      <c r="G23" s="292"/>
      <c r="H23" s="292"/>
      <c r="I23" s="292"/>
    </row>
    <row r="24" spans="1:9" x14ac:dyDescent="0.25">
      <c r="A24" s="292"/>
      <c r="B24" s="292"/>
      <c r="C24" s="292"/>
      <c r="D24" s="292"/>
      <c r="E24" s="292"/>
      <c r="F24" s="292"/>
      <c r="G24" s="292"/>
      <c r="H24" s="292"/>
      <c r="I24" s="292"/>
    </row>
    <row r="25" spans="1:9" x14ac:dyDescent="0.25">
      <c r="A25" s="292"/>
      <c r="B25" s="292"/>
      <c r="C25" s="292"/>
      <c r="D25" s="292"/>
      <c r="E25" s="292"/>
      <c r="F25" s="292"/>
      <c r="G25" s="292"/>
      <c r="H25" s="292"/>
      <c r="I25" s="292"/>
    </row>
    <row r="26" spans="1:9" x14ac:dyDescent="0.25">
      <c r="A26" s="292"/>
      <c r="B26" s="292"/>
      <c r="C26" s="292"/>
      <c r="D26" s="292"/>
      <c r="E26" s="292"/>
      <c r="F26" s="292"/>
      <c r="G26" s="292"/>
      <c r="H26" s="292"/>
      <c r="I26" s="292"/>
    </row>
    <row r="27" spans="1:9" x14ac:dyDescent="0.25">
      <c r="A27" s="292"/>
      <c r="B27" s="292"/>
      <c r="C27" s="292"/>
      <c r="D27" s="292"/>
      <c r="E27" s="292"/>
      <c r="F27" s="292"/>
      <c r="G27" s="292"/>
      <c r="H27" s="292"/>
      <c r="I27" s="292"/>
    </row>
    <row r="28" spans="1:9" x14ac:dyDescent="0.25">
      <c r="A28" s="292"/>
      <c r="B28" s="292"/>
      <c r="C28" s="292"/>
      <c r="D28" s="292"/>
      <c r="E28" s="292"/>
      <c r="F28" s="292"/>
      <c r="G28" s="292"/>
      <c r="H28" s="292"/>
      <c r="I28" s="292"/>
    </row>
    <row r="29" spans="1:9" x14ac:dyDescent="0.25">
      <c r="A29" s="292"/>
      <c r="B29" s="292"/>
      <c r="C29" s="292"/>
      <c r="D29" s="292"/>
      <c r="E29" s="292"/>
      <c r="F29" s="292"/>
      <c r="G29" s="292"/>
      <c r="H29" s="292"/>
      <c r="I29" s="292"/>
    </row>
    <row r="30" spans="1:9" x14ac:dyDescent="0.25">
      <c r="A30" s="292"/>
      <c r="B30" s="292"/>
      <c r="C30" s="292"/>
      <c r="D30" s="292"/>
      <c r="E30" s="292"/>
      <c r="F30" s="292"/>
      <c r="G30" s="292"/>
      <c r="H30" s="292"/>
      <c r="I30" s="292"/>
    </row>
    <row r="31" spans="1:9" x14ac:dyDescent="0.25">
      <c r="A31" s="292"/>
      <c r="B31" s="292"/>
      <c r="C31" s="292"/>
      <c r="D31" s="292"/>
      <c r="E31" s="292"/>
      <c r="F31" s="292"/>
      <c r="G31" s="292"/>
      <c r="H31" s="292"/>
      <c r="I31" s="292"/>
    </row>
    <row r="32" spans="1:9" x14ac:dyDescent="0.25">
      <c r="A32" s="292"/>
      <c r="B32" s="292"/>
      <c r="C32" s="292"/>
      <c r="D32" s="292"/>
      <c r="E32" s="292"/>
      <c r="F32" s="292"/>
      <c r="G32" s="292"/>
      <c r="H32" s="292"/>
      <c r="I32" s="292"/>
    </row>
    <row r="33" spans="1:9" x14ac:dyDescent="0.25">
      <c r="A33" s="292"/>
      <c r="B33" s="292"/>
      <c r="C33" s="292"/>
      <c r="D33" s="292"/>
      <c r="E33" s="292"/>
      <c r="F33" s="292"/>
      <c r="G33" s="292"/>
      <c r="H33" s="292"/>
      <c r="I33" s="292"/>
    </row>
    <row r="34" spans="1:9" x14ac:dyDescent="0.25">
      <c r="A34" s="292"/>
      <c r="B34" s="292"/>
      <c r="C34" s="292"/>
      <c r="D34" s="292"/>
      <c r="E34" s="292"/>
      <c r="F34" s="292"/>
      <c r="G34" s="292"/>
      <c r="H34" s="292"/>
      <c r="I34" s="292"/>
    </row>
    <row r="35" spans="1:9" x14ac:dyDescent="0.25">
      <c r="A35" s="292"/>
      <c r="B35" s="292"/>
      <c r="C35" s="292"/>
      <c r="D35" s="292"/>
      <c r="E35" s="292"/>
      <c r="F35" s="292"/>
      <c r="G35" s="292"/>
      <c r="H35" s="292"/>
      <c r="I35" s="292"/>
    </row>
    <row r="36" spans="1:9" x14ac:dyDescent="0.25">
      <c r="A36" s="292"/>
      <c r="B36" s="292"/>
      <c r="C36" s="292"/>
      <c r="D36" s="292"/>
      <c r="E36" s="292"/>
      <c r="F36" s="292"/>
      <c r="G36" s="292"/>
      <c r="H36" s="292"/>
      <c r="I36" s="292"/>
    </row>
    <row r="37" spans="1:9" x14ac:dyDescent="0.25">
      <c r="A37" s="292"/>
      <c r="B37" s="292"/>
      <c r="C37" s="292"/>
      <c r="D37" s="292"/>
      <c r="E37" s="292"/>
      <c r="F37" s="292"/>
      <c r="G37" s="292"/>
      <c r="H37" s="292"/>
      <c r="I37" s="292"/>
    </row>
    <row r="38" spans="1:9" x14ac:dyDescent="0.25">
      <c r="A38" s="292"/>
      <c r="B38" s="292"/>
      <c r="C38" s="292"/>
      <c r="D38" s="292"/>
      <c r="E38" s="292"/>
      <c r="F38" s="292"/>
      <c r="G38" s="292"/>
      <c r="H38" s="292"/>
      <c r="I38" s="292"/>
    </row>
    <row r="39" spans="1:9" x14ac:dyDescent="0.25">
      <c r="A39" s="292"/>
      <c r="B39" s="292"/>
      <c r="C39" s="292"/>
      <c r="D39" s="292"/>
      <c r="E39" s="292"/>
      <c r="F39" s="292"/>
      <c r="G39" s="292"/>
      <c r="H39" s="292"/>
      <c r="I39" s="292"/>
    </row>
    <row r="40" spans="1:9" x14ac:dyDescent="0.25">
      <c r="A40" s="292"/>
      <c r="B40" s="292"/>
      <c r="C40" s="292"/>
      <c r="D40" s="292"/>
      <c r="E40" s="292"/>
      <c r="F40" s="292"/>
      <c r="G40" s="292"/>
      <c r="H40" s="292"/>
      <c r="I40" s="292"/>
    </row>
    <row r="41" spans="1:9" x14ac:dyDescent="0.25">
      <c r="A41" s="292"/>
      <c r="B41" s="292"/>
      <c r="C41" s="292"/>
      <c r="D41" s="292"/>
      <c r="E41" s="292"/>
      <c r="F41" s="292"/>
      <c r="G41" s="292"/>
      <c r="H41" s="292"/>
      <c r="I41" s="292"/>
    </row>
    <row r="42" spans="1:9" x14ac:dyDescent="0.25">
      <c r="A42" s="292"/>
      <c r="B42" s="292"/>
      <c r="C42" s="292"/>
      <c r="D42" s="292"/>
      <c r="E42" s="292"/>
      <c r="F42" s="292"/>
      <c r="G42" s="292"/>
      <c r="H42" s="292"/>
      <c r="I42" s="292"/>
    </row>
    <row r="43" spans="1:9" x14ac:dyDescent="0.25">
      <c r="A43" s="292"/>
      <c r="B43" s="292"/>
      <c r="C43" s="292"/>
      <c r="D43" s="292"/>
      <c r="E43" s="292"/>
      <c r="F43" s="292"/>
      <c r="G43" s="292"/>
      <c r="H43" s="292"/>
      <c r="I43" s="292"/>
    </row>
    <row r="44" spans="1:9" x14ac:dyDescent="0.25">
      <c r="A44" s="292"/>
      <c r="B44" s="292"/>
      <c r="C44" s="292"/>
      <c r="D44" s="292"/>
      <c r="E44" s="292"/>
      <c r="F44" s="292"/>
      <c r="G44" s="292"/>
      <c r="H44" s="292"/>
      <c r="I44" s="292"/>
    </row>
    <row r="45" spans="1:9" x14ac:dyDescent="0.25">
      <c r="A45" s="292"/>
      <c r="B45" s="292"/>
      <c r="C45" s="292"/>
      <c r="D45" s="292"/>
      <c r="E45" s="292"/>
      <c r="F45" s="292"/>
      <c r="G45" s="292"/>
      <c r="H45" s="292"/>
      <c r="I45" s="292"/>
    </row>
    <row r="46" spans="1:9" x14ac:dyDescent="0.25">
      <c r="A46" s="292"/>
      <c r="B46" s="292"/>
      <c r="C46" s="292"/>
      <c r="D46" s="292"/>
      <c r="E46" s="292"/>
      <c r="F46" s="292"/>
      <c r="G46" s="292"/>
      <c r="H46" s="292"/>
      <c r="I46" s="292"/>
    </row>
    <row r="47" spans="1:9" x14ac:dyDescent="0.25">
      <c r="A47" s="292"/>
      <c r="B47" s="292"/>
      <c r="C47" s="292"/>
      <c r="D47" s="292"/>
      <c r="E47" s="292"/>
      <c r="F47" s="292"/>
      <c r="G47" s="292"/>
      <c r="H47" s="292"/>
      <c r="I47" s="292"/>
    </row>
    <row r="71" spans="3:3" x14ac:dyDescent="0.25">
      <c r="C71" s="178" t="s">
        <v>426</v>
      </c>
    </row>
  </sheetData>
  <mergeCells count="1">
    <mergeCell ref="A1:I4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9:C71"/>
  <sheetViews>
    <sheetView topLeftCell="A20" workbookViewId="0">
      <selection activeCell="K24" sqref="K24"/>
    </sheetView>
  </sheetViews>
  <sheetFormatPr defaultRowHeight="15" x14ac:dyDescent="0.25"/>
  <sheetData>
    <row r="9" spans="2:2" x14ac:dyDescent="0.25">
      <c r="B9" s="179"/>
    </row>
    <row r="71" spans="3:3" x14ac:dyDescent="0.25">
      <c r="C71" s="178" t="s">
        <v>426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9:C71"/>
  <sheetViews>
    <sheetView workbookViewId="0">
      <selection activeCell="K24" sqref="K24"/>
    </sheetView>
  </sheetViews>
  <sheetFormatPr defaultRowHeight="15" x14ac:dyDescent="0.25"/>
  <sheetData>
    <row r="9" spans="2:2" x14ac:dyDescent="0.25">
      <c r="B9" s="179"/>
    </row>
    <row r="71" spans="3:3" x14ac:dyDescent="0.25">
      <c r="C71" s="178" t="s">
        <v>426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9:C71"/>
  <sheetViews>
    <sheetView workbookViewId="0">
      <selection activeCell="C15" sqref="C15"/>
    </sheetView>
  </sheetViews>
  <sheetFormatPr defaultRowHeight="15" x14ac:dyDescent="0.25"/>
  <sheetData>
    <row r="9" spans="2:2" x14ac:dyDescent="0.25">
      <c r="B9" s="179"/>
    </row>
    <row r="71" spans="3:3" x14ac:dyDescent="0.25">
      <c r="C71" s="178" t="s">
        <v>426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3"/>
  <sheetViews>
    <sheetView tabSelected="1" zoomScaleNormal="100" workbookViewId="0">
      <pane ySplit="5" topLeftCell="A6" activePane="bottomLeft" state="frozen"/>
      <selection activeCell="P3" sqref="P3"/>
      <selection pane="bottomLeft" activeCell="P3" sqref="P3"/>
    </sheetView>
  </sheetViews>
  <sheetFormatPr defaultColWidth="8.85546875" defaultRowHeight="15" x14ac:dyDescent="0.25"/>
  <cols>
    <col min="1" max="1" width="2.140625" style="98" customWidth="1"/>
    <col min="2" max="2" width="3.28515625" style="98" customWidth="1"/>
    <col min="3" max="3" width="5.140625" style="98" customWidth="1"/>
    <col min="4" max="4" width="25.28515625" style="98" customWidth="1"/>
    <col min="5" max="8" width="10.7109375" style="98" customWidth="1"/>
    <col min="9" max="9" width="9" style="98" customWidth="1"/>
    <col min="10" max="10" width="10.7109375" style="98" customWidth="1"/>
    <col min="11" max="11" width="9.5703125" style="98" customWidth="1"/>
    <col min="12" max="16384" width="8.85546875" style="98"/>
  </cols>
  <sheetData>
    <row r="1" spans="1:11" ht="4.9000000000000004" customHeight="1" x14ac:dyDescent="0.25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15.75" x14ac:dyDescent="0.25">
      <c r="A2" s="224" t="s">
        <v>447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ht="12.6" customHeight="1" x14ac:dyDescent="0.25">
      <c r="A3" s="224" t="s">
        <v>265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1" ht="6.6" customHeight="1" x14ac:dyDescent="0.25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 ht="30" customHeight="1" thickBot="1" x14ac:dyDescent="0.3">
      <c r="A5" s="226"/>
      <c r="B5" s="226"/>
      <c r="C5" s="226"/>
      <c r="D5" s="97"/>
      <c r="E5" s="205" t="s">
        <v>404</v>
      </c>
      <c r="F5" s="132" t="s">
        <v>428</v>
      </c>
      <c r="G5" s="132" t="s">
        <v>449</v>
      </c>
      <c r="H5" s="147" t="s">
        <v>452</v>
      </c>
      <c r="I5" s="94" t="s">
        <v>151</v>
      </c>
      <c r="J5" s="147" t="s">
        <v>453</v>
      </c>
      <c r="K5" s="147" t="s">
        <v>454</v>
      </c>
    </row>
    <row r="6" spans="1:11" ht="7.9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22.15" customHeight="1" x14ac:dyDescent="0.25">
      <c r="A7" s="228" t="s">
        <v>265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</row>
    <row r="8" spans="1:11" ht="7.15" hidden="1" customHeight="1" thickBot="1" x14ac:dyDescent="0.3">
      <c r="A8" s="230"/>
      <c r="B8" s="230"/>
      <c r="C8" s="230"/>
      <c r="D8" s="230"/>
      <c r="E8" s="230"/>
      <c r="F8" s="230"/>
      <c r="G8" s="230"/>
      <c r="H8" s="230"/>
      <c r="I8" s="230"/>
      <c r="J8" s="230"/>
      <c r="K8" s="230"/>
    </row>
    <row r="9" spans="1:11" ht="14.45" hidden="1" customHeight="1" thickTop="1" x14ac:dyDescent="0.25">
      <c r="A9" s="216" t="s">
        <v>341</v>
      </c>
      <c r="B9" s="216"/>
      <c r="C9" s="216"/>
      <c r="D9" s="216"/>
      <c r="E9" s="51"/>
      <c r="F9" s="51"/>
      <c r="G9" s="51"/>
      <c r="H9" s="51"/>
      <c r="I9" s="51"/>
      <c r="J9" s="51"/>
      <c r="K9" s="51"/>
    </row>
    <row r="10" spans="1:11" ht="14.45" hidden="1" customHeight="1" thickBot="1" x14ac:dyDescent="0.3">
      <c r="A10" s="213" t="s">
        <v>344</v>
      </c>
      <c r="B10" s="213"/>
      <c r="C10" s="213"/>
      <c r="D10" s="213"/>
      <c r="E10" s="54">
        <v>1316645</v>
      </c>
      <c r="F10" s="54">
        <f>E60</f>
        <v>977003.99</v>
      </c>
      <c r="G10" s="54">
        <f>F60</f>
        <v>610659.3899999999</v>
      </c>
      <c r="H10" s="54">
        <v>-200635</v>
      </c>
      <c r="I10" s="54">
        <v>0</v>
      </c>
      <c r="J10" s="54">
        <v>296290</v>
      </c>
      <c r="K10" s="54">
        <f>J60</f>
        <v>625290.51000000187</v>
      </c>
    </row>
    <row r="11" spans="1:11" ht="14.45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spans="1:11" ht="14.45" customHeight="1" x14ac:dyDescent="0.25">
      <c r="A12" s="231" t="s">
        <v>362</v>
      </c>
      <c r="B12" s="231"/>
      <c r="C12" s="231"/>
      <c r="D12" s="231"/>
      <c r="E12" s="33">
        <v>0</v>
      </c>
      <c r="F12" s="33">
        <v>0</v>
      </c>
      <c r="G12" s="33">
        <v>0</v>
      </c>
      <c r="H12" s="33">
        <v>0</v>
      </c>
      <c r="I12" s="33"/>
      <c r="J12" s="33"/>
      <c r="K12" s="33"/>
    </row>
    <row r="13" spans="1:11" ht="14.45" customHeight="1" x14ac:dyDescent="0.25">
      <c r="A13" s="214" t="s">
        <v>357</v>
      </c>
      <c r="B13" s="214"/>
      <c r="C13" s="214"/>
      <c r="D13" s="214"/>
      <c r="E13" s="33">
        <v>150487</v>
      </c>
      <c r="F13" s="33">
        <v>179732</v>
      </c>
      <c r="G13" s="33">
        <v>137282</v>
      </c>
      <c r="H13" s="33">
        <v>112000</v>
      </c>
      <c r="I13" s="33">
        <v>125268</v>
      </c>
      <c r="J13" s="33">
        <f>G17</f>
        <v>125267.55000000051</v>
      </c>
      <c r="K13" s="33">
        <v>142702</v>
      </c>
    </row>
    <row r="14" spans="1:11" ht="14.45" customHeight="1" x14ac:dyDescent="0.25">
      <c r="A14" s="227" t="s">
        <v>336</v>
      </c>
      <c r="B14" s="227"/>
      <c r="C14" s="227"/>
      <c r="D14" s="227"/>
      <c r="E14" s="10"/>
      <c r="F14" s="10"/>
      <c r="G14" s="10"/>
      <c r="H14" s="10"/>
      <c r="I14" s="10"/>
      <c r="J14" s="10"/>
      <c r="K14" s="10">
        <v>0</v>
      </c>
    </row>
    <row r="15" spans="1:11" ht="14.45" customHeight="1" x14ac:dyDescent="0.25">
      <c r="A15" s="96"/>
      <c r="B15" s="222" t="s">
        <v>266</v>
      </c>
      <c r="C15" s="222"/>
      <c r="D15" s="222"/>
      <c r="E15" s="16">
        <f>'General Fund Fin. &amp; Exp. Sum.'!E38</f>
        <v>1699048</v>
      </c>
      <c r="F15" s="16">
        <f>'General Fund Fin. &amp; Exp. Sum.'!F38</f>
        <v>1640059</v>
      </c>
      <c r="G15" s="16">
        <f>'General Fund Fin. &amp; Exp. Sum.'!G38</f>
        <v>1712655.9500000004</v>
      </c>
      <c r="H15" s="16">
        <f>'General Fund Fin. &amp; Exp. Sum.'!H38</f>
        <v>1852017</v>
      </c>
      <c r="I15" s="16">
        <f>'General Fund Fin. &amp; Exp. Sum.'!I38</f>
        <v>1437034.67</v>
      </c>
      <c r="J15" s="16">
        <f>'General Fund Fin. &amp; Exp. Sum.'!J38</f>
        <v>1742180.8099999998</v>
      </c>
      <c r="K15" s="16">
        <f>'General Fund Fin. &amp; Exp. Sum.'!K38</f>
        <v>1922420</v>
      </c>
    </row>
    <row r="16" spans="1:11" ht="14.45" customHeight="1" x14ac:dyDescent="0.25">
      <c r="A16" s="95"/>
      <c r="B16" s="218" t="s">
        <v>268</v>
      </c>
      <c r="C16" s="218"/>
      <c r="D16" s="218"/>
      <c r="E16" s="19">
        <f>'General Fund Fin. &amp; Exp. Sum.'!E62</f>
        <v>1757074.01</v>
      </c>
      <c r="F16" s="19">
        <f>'General Fund Fin. &amp; Exp. Sum.'!F62</f>
        <v>1665157.2</v>
      </c>
      <c r="G16" s="19">
        <f>'General Fund Fin. &amp; Exp. Sum.'!G62</f>
        <v>1707320.4</v>
      </c>
      <c r="H16" s="19">
        <f>'General Fund Fin. &amp; Exp. Sum.'!H62+2001-2001-2</f>
        <v>1963987</v>
      </c>
      <c r="I16" s="19">
        <f>'General Fund Fin. &amp; Exp. Sum.'!I62</f>
        <v>1371997.9600000002</v>
      </c>
      <c r="J16" s="19">
        <f>'General Fund Fin. &amp; Exp. Sum.'!J62</f>
        <v>1781293.77</v>
      </c>
      <c r="K16" s="19">
        <f>'General Fund Fin. &amp; Exp. Sum.'!K62</f>
        <v>2065121.97</v>
      </c>
    </row>
    <row r="17" spans="1:12" ht="14.45" customHeight="1" x14ac:dyDescent="0.25">
      <c r="A17" s="219" t="s">
        <v>359</v>
      </c>
      <c r="B17" s="219"/>
      <c r="C17" s="219"/>
      <c r="D17" s="219"/>
      <c r="E17" s="99">
        <f>E13+E15-E16</f>
        <v>92460.989999999991</v>
      </c>
      <c r="F17" s="99">
        <f>F13+F15-F16+1</f>
        <v>154634.80000000005</v>
      </c>
      <c r="G17" s="99">
        <f>G13+G15-G16-17350</f>
        <v>125267.55000000051</v>
      </c>
      <c r="H17" s="99">
        <f>H15-H16+H13</f>
        <v>30</v>
      </c>
      <c r="I17" s="99">
        <f>I13+I15-I16</f>
        <v>190304.70999999973</v>
      </c>
      <c r="J17" s="99">
        <f>J15-J16+J13</f>
        <v>86154.590000000317</v>
      </c>
      <c r="K17" s="99">
        <f>K13+K15-K16</f>
        <v>3.0000000027939677E-2</v>
      </c>
    </row>
    <row r="18" spans="1:12" ht="20.25" customHeight="1" x14ac:dyDescent="0.25">
      <c r="A18" s="232"/>
      <c r="B18" s="232"/>
      <c r="C18" s="232"/>
      <c r="D18" s="232"/>
      <c r="E18" s="232"/>
      <c r="F18" s="232"/>
      <c r="G18" s="232"/>
      <c r="H18" s="232"/>
      <c r="I18" s="232"/>
      <c r="J18" s="232"/>
      <c r="K18" s="232"/>
    </row>
    <row r="19" spans="1:12" ht="15" customHeight="1" x14ac:dyDescent="0.25">
      <c r="A19" s="214" t="s">
        <v>361</v>
      </c>
      <c r="B19" s="214"/>
      <c r="C19" s="214"/>
      <c r="D19" s="214"/>
      <c r="E19" s="33">
        <v>107444</v>
      </c>
      <c r="F19" s="33">
        <v>107444</v>
      </c>
      <c r="G19" s="33">
        <v>259649</v>
      </c>
      <c r="H19" s="33">
        <v>125000</v>
      </c>
      <c r="I19" s="33">
        <v>128536</v>
      </c>
      <c r="J19" s="33">
        <f>G23</f>
        <v>128535.8900000006</v>
      </c>
      <c r="K19" s="33">
        <v>300000</v>
      </c>
    </row>
    <row r="20" spans="1:12" ht="14.45" customHeight="1" x14ac:dyDescent="0.25">
      <c r="A20" s="212" t="s">
        <v>358</v>
      </c>
      <c r="B20" s="212"/>
      <c r="C20" s="212"/>
      <c r="D20" s="212"/>
      <c r="E20" s="14"/>
      <c r="F20" s="14"/>
      <c r="G20" s="14"/>
      <c r="H20" s="14"/>
      <c r="I20" s="14"/>
      <c r="J20" s="14"/>
      <c r="K20" s="14"/>
    </row>
    <row r="21" spans="1:12" ht="14.45" customHeight="1" x14ac:dyDescent="0.25">
      <c r="A21" s="96"/>
      <c r="B21" s="222" t="s">
        <v>267</v>
      </c>
      <c r="C21" s="222"/>
      <c r="D21" s="222"/>
      <c r="E21" s="16">
        <v>4519317</v>
      </c>
      <c r="F21" s="16">
        <f>'System Fund Fin. &amp; Exp. Sum.'!F27</f>
        <v>4264408</v>
      </c>
      <c r="G21" s="16">
        <f>'System Fund Fin. &amp; Exp. Sum.'!G27</f>
        <v>4563180.6900000004</v>
      </c>
      <c r="H21" s="16">
        <f>'System Fund Fin. &amp; Exp. Sum.'!H27</f>
        <v>4597329</v>
      </c>
      <c r="I21" s="16">
        <f>'System Fund Fin. &amp; Exp. Sum.'!I27</f>
        <v>3227979.5900000003</v>
      </c>
      <c r="J21" s="16">
        <f>'System Fund Fin. &amp; Exp. Sum.'!J27</f>
        <v>4339723.3599999994</v>
      </c>
      <c r="K21" s="16">
        <f>'System Fund Fin. &amp; Exp. Sum.'!K27</f>
        <v>4633188</v>
      </c>
    </row>
    <row r="22" spans="1:12" ht="14.45" customHeight="1" x14ac:dyDescent="0.25">
      <c r="A22" s="95"/>
      <c r="B22" s="218" t="s">
        <v>269</v>
      </c>
      <c r="C22" s="218"/>
      <c r="D22" s="218"/>
      <c r="E22" s="19">
        <v>4133809</v>
      </c>
      <c r="F22" s="19">
        <f>'System Fund Fin. &amp; Exp. Sum.'!F42</f>
        <v>4304624.41</v>
      </c>
      <c r="G22" s="19">
        <f>'System Fund Fin. &amp; Exp. Sum.'!G42</f>
        <v>4694293.8</v>
      </c>
      <c r="H22" s="19">
        <f>'System Fund Fin. &amp; Exp. Sum.'!H42</f>
        <v>4721466</v>
      </c>
      <c r="I22" s="19">
        <f>'System Fund Fin. &amp; Exp. Sum.'!I42</f>
        <v>3081945.8499999996</v>
      </c>
      <c r="J22" s="19">
        <f>'System Fund Fin. &amp; Exp. Sum.'!J42</f>
        <v>4337767.2699999996</v>
      </c>
      <c r="K22" s="19">
        <f>'System Fund Fin. &amp; Exp. Sum.'!K42</f>
        <v>4933187.97</v>
      </c>
    </row>
    <row r="23" spans="1:12" ht="14.45" customHeight="1" x14ac:dyDescent="0.25">
      <c r="A23" s="219" t="s">
        <v>360</v>
      </c>
      <c r="B23" s="219"/>
      <c r="C23" s="219"/>
      <c r="D23" s="219"/>
      <c r="E23" s="53">
        <f t="shared" ref="E23:K23" si="0">E19+E21-E22</f>
        <v>492952</v>
      </c>
      <c r="F23" s="53">
        <f t="shared" si="0"/>
        <v>67227.589999999851</v>
      </c>
      <c r="G23" s="53">
        <f t="shared" si="0"/>
        <v>128535.8900000006</v>
      </c>
      <c r="H23" s="53">
        <f t="shared" si="0"/>
        <v>863</v>
      </c>
      <c r="I23" s="53">
        <f t="shared" si="0"/>
        <v>274569.74000000069</v>
      </c>
      <c r="J23" s="53">
        <f t="shared" si="0"/>
        <v>130491.98000000045</v>
      </c>
      <c r="K23" s="53">
        <f t="shared" si="0"/>
        <v>3.0000000260770321E-2</v>
      </c>
    </row>
    <row r="24" spans="1:12" ht="8.4499999999999993" customHeight="1" x14ac:dyDescent="0.25">
      <c r="A24" s="91"/>
      <c r="B24" s="91"/>
      <c r="C24" s="91"/>
      <c r="D24" s="91"/>
      <c r="E24" s="92"/>
      <c r="F24" s="92"/>
      <c r="G24" s="92"/>
      <c r="H24" s="92"/>
      <c r="I24" s="92"/>
      <c r="J24" s="92"/>
      <c r="K24" s="92"/>
    </row>
    <row r="25" spans="1:12" ht="6.6" customHeight="1" x14ac:dyDescent="0.25">
      <c r="A25" s="220"/>
      <c r="B25" s="220"/>
      <c r="C25" s="220"/>
      <c r="D25" s="220"/>
      <c r="E25" s="92"/>
      <c r="F25" s="92"/>
      <c r="G25" s="92"/>
      <c r="H25" s="92"/>
      <c r="I25" s="92"/>
      <c r="J25" s="92"/>
      <c r="K25" s="92"/>
    </row>
    <row r="26" spans="1:12" ht="14.4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2" ht="14.45" customHeight="1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2" ht="14.45" customHeight="1" x14ac:dyDescent="0.25">
      <c r="A28" s="221" t="s">
        <v>288</v>
      </c>
      <c r="B28" s="221"/>
      <c r="C28" s="221"/>
      <c r="D28" s="221"/>
      <c r="E28" s="92"/>
      <c r="F28" s="92"/>
      <c r="G28" s="92"/>
      <c r="H28" s="92"/>
      <c r="I28" s="92"/>
      <c r="J28" s="92"/>
      <c r="K28" s="92"/>
    </row>
    <row r="29" spans="1:12" ht="14.45" customHeight="1" x14ac:dyDescent="0.25">
      <c r="A29" s="90"/>
      <c r="B29" s="220" t="s">
        <v>287</v>
      </c>
      <c r="C29" s="220"/>
      <c r="D29" s="220"/>
      <c r="E29" s="146">
        <v>72267</v>
      </c>
      <c r="F29" s="92">
        <v>90780</v>
      </c>
      <c r="G29" s="92">
        <v>59476</v>
      </c>
      <c r="H29" s="92">
        <v>72474</v>
      </c>
      <c r="I29" s="92">
        <f>G38</f>
        <v>101207</v>
      </c>
      <c r="J29" s="92">
        <f>I29</f>
        <v>101207</v>
      </c>
      <c r="K29" s="92">
        <f>J38</f>
        <v>112360.5</v>
      </c>
    </row>
    <row r="30" spans="1:12" ht="14.45" customHeight="1" x14ac:dyDescent="0.25">
      <c r="A30" s="90"/>
      <c r="B30" s="218" t="s">
        <v>289</v>
      </c>
      <c r="C30" s="218"/>
      <c r="D30" s="218"/>
      <c r="E30" s="146">
        <v>145173</v>
      </c>
      <c r="F30" s="92">
        <v>138000</v>
      </c>
      <c r="G30" s="92">
        <v>138000</v>
      </c>
      <c r="H30" s="92">
        <v>138000</v>
      </c>
      <c r="I30" s="92">
        <v>105344.99</v>
      </c>
      <c r="J30" s="92">
        <v>138000</v>
      </c>
      <c r="K30" s="135">
        <f>'System Fund Fin. &amp; Exp. Sum.'!K32</f>
        <v>138000</v>
      </c>
      <c r="L30" s="140" t="s">
        <v>400</v>
      </c>
    </row>
    <row r="31" spans="1:12" ht="14.45" customHeight="1" x14ac:dyDescent="0.25">
      <c r="A31" s="90"/>
      <c r="B31" s="218" t="s">
        <v>347</v>
      </c>
      <c r="C31" s="218"/>
      <c r="D31" s="218"/>
      <c r="E31" s="146">
        <v>0</v>
      </c>
      <c r="F31" s="92">
        <v>0</v>
      </c>
      <c r="G31" s="92">
        <v>30633</v>
      </c>
      <c r="H31" s="92"/>
      <c r="I31" s="92"/>
      <c r="J31" s="92"/>
      <c r="K31" s="92"/>
    </row>
    <row r="32" spans="1:12" ht="14.45" customHeight="1" x14ac:dyDescent="0.25">
      <c r="A32" s="90"/>
      <c r="B32" s="220" t="s">
        <v>291</v>
      </c>
      <c r="C32" s="220"/>
      <c r="D32" s="220"/>
      <c r="E32" s="146">
        <f t="shared" ref="E32:K32" si="1">SUM(E29:E31)</f>
        <v>217440</v>
      </c>
      <c r="F32" s="92">
        <f t="shared" si="1"/>
        <v>228780</v>
      </c>
      <c r="G32" s="92">
        <f t="shared" si="1"/>
        <v>228109</v>
      </c>
      <c r="H32" s="92">
        <f t="shared" si="1"/>
        <v>210474</v>
      </c>
      <c r="I32" s="92">
        <f t="shared" si="1"/>
        <v>206551.99</v>
      </c>
      <c r="J32" s="92">
        <f t="shared" si="1"/>
        <v>239207</v>
      </c>
      <c r="K32" s="92">
        <f t="shared" si="1"/>
        <v>250360.5</v>
      </c>
    </row>
    <row r="33" spans="1:11" ht="14.45" customHeight="1" x14ac:dyDescent="0.25">
      <c r="A33" s="90"/>
      <c r="B33" s="212"/>
      <c r="C33" s="212"/>
      <c r="D33" s="212"/>
      <c r="E33" s="146"/>
      <c r="F33" s="92"/>
      <c r="G33" s="92"/>
      <c r="H33" s="92"/>
      <c r="I33" s="92"/>
      <c r="J33" s="92"/>
      <c r="K33" s="92"/>
    </row>
    <row r="34" spans="1:11" ht="14.45" customHeight="1" x14ac:dyDescent="0.25">
      <c r="A34" s="90"/>
      <c r="B34" s="212" t="s">
        <v>351</v>
      </c>
      <c r="C34" s="212"/>
      <c r="D34" s="212"/>
      <c r="E34" s="146">
        <v>0</v>
      </c>
      <c r="F34" s="92">
        <v>40000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</row>
    <row r="35" spans="1:11" s="167" customFormat="1" ht="14.45" customHeight="1" x14ac:dyDescent="0.25">
      <c r="A35" s="165"/>
      <c r="B35" s="212" t="s">
        <v>410</v>
      </c>
      <c r="C35" s="212"/>
      <c r="D35" s="212"/>
      <c r="E35" s="166">
        <v>0</v>
      </c>
      <c r="F35" s="166">
        <v>0</v>
      </c>
      <c r="G35" s="166">
        <v>0</v>
      </c>
      <c r="H35" s="166">
        <v>30000</v>
      </c>
      <c r="I35" s="166">
        <v>0</v>
      </c>
      <c r="J35" s="166">
        <v>0</v>
      </c>
      <c r="K35" s="207">
        <f>'System Fund Fin. &amp; Exp. Sum.'!K21</f>
        <v>79289</v>
      </c>
    </row>
    <row r="36" spans="1:11" ht="14.45" customHeight="1" x14ac:dyDescent="0.25">
      <c r="A36" s="50"/>
      <c r="B36" s="218" t="s">
        <v>290</v>
      </c>
      <c r="C36" s="218"/>
      <c r="D36" s="218"/>
      <c r="E36" s="146">
        <v>126660</v>
      </c>
      <c r="F36" s="92">
        <v>129304</v>
      </c>
      <c r="G36" s="92">
        <v>126902</v>
      </c>
      <c r="H36" s="92">
        <v>129420</v>
      </c>
      <c r="I36" s="92">
        <v>126845.5</v>
      </c>
      <c r="J36" s="92">
        <v>126846.5</v>
      </c>
      <c r="K36" s="92">
        <v>133828</v>
      </c>
    </row>
    <row r="37" spans="1:11" ht="14.45" customHeight="1" x14ac:dyDescent="0.25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</row>
    <row r="38" spans="1:11" ht="14.45" customHeight="1" x14ac:dyDescent="0.25">
      <c r="A38" s="215" t="s">
        <v>287</v>
      </c>
      <c r="B38" s="215"/>
      <c r="C38" s="215"/>
      <c r="D38" s="215"/>
      <c r="E38" s="53">
        <f>E32-E36-E34</f>
        <v>90780</v>
      </c>
      <c r="F38" s="53">
        <f>F32-F36-F34</f>
        <v>59476</v>
      </c>
      <c r="G38" s="53">
        <f>G32-G36-G34</f>
        <v>101207</v>
      </c>
      <c r="H38" s="53">
        <f>H32-H36-H34-H35</f>
        <v>51054</v>
      </c>
      <c r="I38" s="53">
        <f>I32-I36-I34</f>
        <v>79706.489999999991</v>
      </c>
      <c r="J38" s="53">
        <f>J32-J36-J34</f>
        <v>112360.5</v>
      </c>
      <c r="K38" s="53">
        <f>K32-K36-K34-K35</f>
        <v>37243.5</v>
      </c>
    </row>
    <row r="39" spans="1:11" ht="14.45" customHeight="1" x14ac:dyDescent="0.2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14.45" customHeight="1" x14ac:dyDescent="0.25">
      <c r="A40" s="221" t="s">
        <v>274</v>
      </c>
      <c r="B40" s="221"/>
      <c r="C40" s="221"/>
      <c r="D40" s="221"/>
      <c r="E40" s="92"/>
      <c r="F40" s="92"/>
      <c r="G40" s="92"/>
      <c r="H40" s="92"/>
      <c r="I40" s="92"/>
      <c r="J40" s="92"/>
      <c r="K40" s="92"/>
    </row>
    <row r="41" spans="1:11" ht="14.45" customHeight="1" x14ac:dyDescent="0.25">
      <c r="A41" s="90"/>
      <c r="B41" s="220" t="s">
        <v>282</v>
      </c>
      <c r="C41" s="220"/>
      <c r="D41" s="220"/>
      <c r="E41" s="146">
        <v>85062</v>
      </c>
      <c r="F41" s="92">
        <v>42480</v>
      </c>
      <c r="G41" s="92">
        <v>42145</v>
      </c>
      <c r="H41" s="92">
        <v>42480</v>
      </c>
      <c r="I41" s="92">
        <f>'Capital Projects'!I8</f>
        <v>42480</v>
      </c>
      <c r="J41" s="142">
        <f>'Capital Projects'!J8</f>
        <v>42480</v>
      </c>
      <c r="K41" s="142">
        <f>'Capital Projects'!K8</f>
        <v>42480</v>
      </c>
    </row>
    <row r="42" spans="1:11" ht="14.45" customHeight="1" x14ac:dyDescent="0.25">
      <c r="A42" s="50"/>
      <c r="B42" s="218" t="s">
        <v>283</v>
      </c>
      <c r="C42" s="218"/>
      <c r="D42" s="218"/>
      <c r="E42" s="217"/>
      <c r="F42" s="217"/>
      <c r="G42" s="217"/>
      <c r="H42" s="217"/>
      <c r="I42" s="217"/>
      <c r="J42" s="217"/>
      <c r="K42" s="217"/>
    </row>
    <row r="43" spans="1:11" ht="17.25" customHeight="1" x14ac:dyDescent="0.25">
      <c r="A43" s="50"/>
      <c r="B43" s="211" t="s">
        <v>244</v>
      </c>
      <c r="C43" s="211"/>
      <c r="D43" s="211"/>
      <c r="E43" s="49">
        <v>18</v>
      </c>
      <c r="F43" s="49">
        <v>65</v>
      </c>
      <c r="G43" s="49">
        <v>0</v>
      </c>
      <c r="H43" s="49">
        <v>0</v>
      </c>
      <c r="I43" s="49">
        <f>'Capital Projects'!I10</f>
        <v>0</v>
      </c>
      <c r="J43" s="49">
        <f>'Capital Projects'!J10</f>
        <v>0</v>
      </c>
      <c r="K43" s="49">
        <f>'Capital Projects'!K10</f>
        <v>0</v>
      </c>
    </row>
    <row r="44" spans="1:11" ht="17.25" customHeight="1" x14ac:dyDescent="0.25">
      <c r="A44" s="90"/>
      <c r="B44" s="211" t="s">
        <v>284</v>
      </c>
      <c r="C44" s="211"/>
      <c r="D44" s="211"/>
      <c r="E44" s="49">
        <v>0</v>
      </c>
      <c r="F44" s="49">
        <v>0</v>
      </c>
      <c r="G44" s="49">
        <v>0</v>
      </c>
      <c r="H44" s="49">
        <v>0</v>
      </c>
      <c r="I44" s="49">
        <f>'Capital Projects'!I11</f>
        <v>0</v>
      </c>
      <c r="J44" s="49">
        <f>'Capital Projects'!J11</f>
        <v>0</v>
      </c>
      <c r="K44" s="49">
        <f>'Capital Projects'!K11</f>
        <v>0</v>
      </c>
    </row>
    <row r="45" spans="1:11" ht="17.25" customHeight="1" x14ac:dyDescent="0.25">
      <c r="A45" s="90"/>
      <c r="B45" s="211" t="s">
        <v>334</v>
      </c>
      <c r="C45" s="211"/>
      <c r="D45" s="211"/>
      <c r="E45" s="49">
        <v>0</v>
      </c>
      <c r="F45" s="49">
        <v>0</v>
      </c>
      <c r="G45" s="49">
        <v>0</v>
      </c>
      <c r="H45" s="49">
        <v>0</v>
      </c>
      <c r="I45" s="49">
        <f>'Capital Projects'!I12</f>
        <v>0</v>
      </c>
      <c r="J45" s="49">
        <f>'Capital Projects'!J12</f>
        <v>0</v>
      </c>
      <c r="K45" s="49">
        <f>'Capital Projects'!K12</f>
        <v>0</v>
      </c>
    </row>
    <row r="46" spans="1:11" ht="17.25" customHeight="1" x14ac:dyDescent="0.25">
      <c r="A46" s="90"/>
      <c r="B46" s="211" t="s">
        <v>285</v>
      </c>
      <c r="C46" s="211"/>
      <c r="D46" s="211"/>
      <c r="E46" s="49">
        <v>0</v>
      </c>
      <c r="F46" s="49">
        <v>0</v>
      </c>
      <c r="G46" s="49">
        <v>0</v>
      </c>
      <c r="H46" s="49">
        <v>0</v>
      </c>
      <c r="I46" s="49">
        <f>'Capital Projects'!I13</f>
        <v>0</v>
      </c>
      <c r="J46" s="49">
        <f>'Capital Projects'!J13</f>
        <v>0</v>
      </c>
      <c r="K46" s="134">
        <f>'Capital Projects'!K13</f>
        <v>0</v>
      </c>
    </row>
    <row r="47" spans="1:11" ht="17.25" customHeight="1" x14ac:dyDescent="0.25">
      <c r="A47" s="90"/>
      <c r="B47" s="211" t="s">
        <v>363</v>
      </c>
      <c r="C47" s="211"/>
      <c r="D47" s="211"/>
      <c r="E47" s="49">
        <v>0</v>
      </c>
      <c r="F47" s="49">
        <v>0</v>
      </c>
      <c r="G47" s="49">
        <v>0</v>
      </c>
      <c r="H47" s="49">
        <v>901800</v>
      </c>
      <c r="I47" s="49">
        <f>'Capital Projects'!I14</f>
        <v>0</v>
      </c>
      <c r="J47" s="49">
        <f>'Capital Projects'!J14</f>
        <v>0</v>
      </c>
      <c r="K47" s="134">
        <v>0</v>
      </c>
    </row>
    <row r="48" spans="1:11" ht="17.25" customHeight="1" x14ac:dyDescent="0.25">
      <c r="A48" s="90"/>
      <c r="B48" s="211"/>
      <c r="C48" s="211"/>
      <c r="D48" s="211"/>
      <c r="E48" s="49"/>
      <c r="F48" s="49"/>
      <c r="G48" s="49"/>
      <c r="H48" s="49"/>
      <c r="I48" s="49"/>
      <c r="J48" s="49"/>
      <c r="K48" s="134"/>
    </row>
    <row r="49" spans="1:11" ht="17.25" customHeight="1" x14ac:dyDescent="0.25">
      <c r="A49" s="50"/>
      <c r="B49" s="218" t="s">
        <v>286</v>
      </c>
      <c r="C49" s="218"/>
      <c r="D49" s="218"/>
      <c r="E49" s="92"/>
      <c r="F49" s="92"/>
      <c r="G49" s="92"/>
      <c r="H49" s="92"/>
      <c r="I49" s="49"/>
      <c r="J49" s="49"/>
      <c r="K49" s="134"/>
    </row>
    <row r="50" spans="1:11" ht="17.25" customHeight="1" x14ac:dyDescent="0.25">
      <c r="A50" s="90"/>
      <c r="B50" s="211" t="s">
        <v>284</v>
      </c>
      <c r="C50" s="211"/>
      <c r="D50" s="211"/>
      <c r="E50" s="49">
        <v>0</v>
      </c>
      <c r="F50" s="49">
        <v>0</v>
      </c>
      <c r="G50" s="49">
        <v>0</v>
      </c>
      <c r="H50" s="49">
        <v>0</v>
      </c>
      <c r="I50" s="49">
        <f>'Capital Projects'!I17</f>
        <v>0</v>
      </c>
      <c r="J50" s="49">
        <f>'Capital Projects'!J17</f>
        <v>0</v>
      </c>
      <c r="K50" s="134">
        <f>'Capital Projects'!K17</f>
        <v>0</v>
      </c>
    </row>
    <row r="51" spans="1:11" ht="17.25" customHeight="1" x14ac:dyDescent="0.25">
      <c r="A51" s="90"/>
      <c r="B51" s="211" t="s">
        <v>334</v>
      </c>
      <c r="C51" s="211"/>
      <c r="D51" s="211"/>
      <c r="E51" s="49">
        <v>0</v>
      </c>
      <c r="F51" s="49">
        <v>0</v>
      </c>
      <c r="G51" s="49">
        <v>0</v>
      </c>
      <c r="H51" s="49">
        <v>0</v>
      </c>
      <c r="I51" s="49">
        <f>'Capital Projects'!I18</f>
        <v>0</v>
      </c>
      <c r="J51" s="49">
        <f>'Capital Projects'!J18</f>
        <v>0</v>
      </c>
      <c r="K51" s="134">
        <f>'Capital Projects'!K18</f>
        <v>0</v>
      </c>
    </row>
    <row r="52" spans="1:11" ht="17.25" customHeight="1" x14ac:dyDescent="0.25">
      <c r="A52" s="90"/>
      <c r="B52" s="211" t="s">
        <v>285</v>
      </c>
      <c r="C52" s="211"/>
      <c r="D52" s="211"/>
      <c r="E52" s="49">
        <v>0</v>
      </c>
      <c r="F52" s="49">
        <v>0</v>
      </c>
      <c r="G52" s="49">
        <v>0</v>
      </c>
      <c r="H52" s="49">
        <v>0</v>
      </c>
      <c r="I52" s="49">
        <f>'Capital Projects'!I19</f>
        <v>0</v>
      </c>
      <c r="J52" s="49">
        <f>'Capital Projects'!J19</f>
        <v>0</v>
      </c>
      <c r="K52" s="134">
        <f>'Capital Projects'!K19</f>
        <v>0</v>
      </c>
    </row>
    <row r="53" spans="1:11" s="143" customFormat="1" ht="17.25" customHeight="1" x14ac:dyDescent="0.25">
      <c r="A53" s="141"/>
      <c r="B53" s="211" t="s">
        <v>363</v>
      </c>
      <c r="C53" s="211"/>
      <c r="D53" s="211"/>
      <c r="E53" s="49">
        <v>0</v>
      </c>
      <c r="F53" s="49">
        <v>0</v>
      </c>
      <c r="G53" s="49">
        <v>0</v>
      </c>
      <c r="H53" s="49">
        <v>901800</v>
      </c>
      <c r="I53" s="49">
        <f>'Capital Projects'!I20</f>
        <v>0</v>
      </c>
      <c r="J53" s="49">
        <f>'Capital Projects'!J20</f>
        <v>0</v>
      </c>
      <c r="K53" s="134">
        <v>0</v>
      </c>
    </row>
    <row r="54" spans="1:11" s="143" customFormat="1" ht="14.45" customHeight="1" x14ac:dyDescent="0.25">
      <c r="A54" s="141"/>
      <c r="B54" s="211" t="s">
        <v>24</v>
      </c>
      <c r="C54" s="211"/>
      <c r="D54" s="211"/>
      <c r="E54" s="49">
        <v>400</v>
      </c>
      <c r="F54" s="49">
        <v>400</v>
      </c>
      <c r="G54" s="49">
        <v>219</v>
      </c>
      <c r="H54" s="49">
        <v>0</v>
      </c>
      <c r="I54" s="49">
        <f>'Capital Projects'!I21</f>
        <v>0</v>
      </c>
      <c r="J54" s="49">
        <f>'Capital Projects'!J21</f>
        <v>0</v>
      </c>
      <c r="K54" s="134">
        <f>'Capital Projects'!K21</f>
        <v>0</v>
      </c>
    </row>
    <row r="55" spans="1:11" ht="14.45" customHeight="1" x14ac:dyDescent="0.25">
      <c r="A55" s="90"/>
      <c r="B55" s="211" t="s">
        <v>402</v>
      </c>
      <c r="C55" s="211"/>
      <c r="D55" s="211"/>
      <c r="E55" s="49">
        <v>42200</v>
      </c>
      <c r="F55" s="49">
        <v>0</v>
      </c>
      <c r="G55" s="49">
        <v>25917</v>
      </c>
      <c r="H55" s="49">
        <v>0</v>
      </c>
      <c r="I55" s="49">
        <f>'Capital Projects'!I22</f>
        <v>0</v>
      </c>
      <c r="J55" s="49">
        <f>'Capital Projects'!J22</f>
        <v>0</v>
      </c>
      <c r="K55" s="134">
        <f>'Capital Projects'!K22</f>
        <v>37070</v>
      </c>
    </row>
    <row r="56" spans="1:11" ht="14.45" customHeight="1" x14ac:dyDescent="0.25">
      <c r="A56" s="215" t="s">
        <v>292</v>
      </c>
      <c r="B56" s="215"/>
      <c r="C56" s="215"/>
      <c r="D56" s="215"/>
      <c r="E56" s="53">
        <f>E41+E43+E44+E45+E46+E47-E50-E51-E55+E48-E52</f>
        <v>42880</v>
      </c>
      <c r="F56" s="53">
        <f>F41+F43+F44+F45+F46+F47-F50-F51-F55+F48-F52-F54</f>
        <v>42145</v>
      </c>
      <c r="G56" s="53">
        <f>G41+G43+G44+G45+G46+G47-G50-G51-G55+G48-G52-G53-G54</f>
        <v>16009</v>
      </c>
      <c r="H56" s="53">
        <f>H41+H43+H44+H45+H46+H47-H50-H51-H55+H48-H52-H53-H54</f>
        <v>42480</v>
      </c>
      <c r="I56" s="53">
        <f>I41+I43+I44+I45+I46+I47-I50-I51-I55+I48-I52-I53-I54</f>
        <v>42480</v>
      </c>
      <c r="J56" s="53">
        <f>J41+J43+J44+J45+J46+J47-J50-J51-J55+J48-J52-J53-J54</f>
        <v>42480</v>
      </c>
      <c r="K56" s="53">
        <f>K41+K43+K44+K45+K46+K47-K50-K51-K55+K48-K52-K53-K54</f>
        <v>5410</v>
      </c>
    </row>
    <row r="57" spans="1:11" ht="6" customHeight="1" x14ac:dyDescent="0.25">
      <c r="A57" s="212"/>
      <c r="B57" s="212"/>
      <c r="C57" s="212"/>
      <c r="D57" s="212"/>
      <c r="E57" s="212"/>
      <c r="F57" s="212"/>
      <c r="G57" s="212"/>
      <c r="H57" s="212"/>
      <c r="I57" s="212"/>
      <c r="J57" s="212"/>
      <c r="K57" s="212"/>
    </row>
    <row r="58" spans="1:11" ht="4.9000000000000004" customHeight="1" x14ac:dyDescent="0.25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</row>
    <row r="59" spans="1:11" ht="14.45" hidden="1" customHeight="1" thickTop="1" x14ac:dyDescent="0.25">
      <c r="A59" s="216" t="s">
        <v>343</v>
      </c>
      <c r="B59" s="216"/>
      <c r="C59" s="216"/>
      <c r="D59" s="216"/>
      <c r="E59" s="51"/>
      <c r="F59" s="51"/>
      <c r="G59" s="51"/>
      <c r="H59" s="51"/>
      <c r="I59" s="51"/>
      <c r="J59" s="51"/>
      <c r="K59" s="51"/>
    </row>
    <row r="60" spans="1:11" ht="15.75" hidden="1" thickBot="1" x14ac:dyDescent="0.3">
      <c r="A60" s="213" t="s">
        <v>342</v>
      </c>
      <c r="B60" s="213"/>
      <c r="C60" s="213"/>
      <c r="D60" s="213"/>
      <c r="E60" s="54">
        <f t="shared" ref="E60:K60" si="2">E12+E13+E17+E19+E23+E38+E56</f>
        <v>977003.99</v>
      </c>
      <c r="F60" s="54">
        <f t="shared" si="2"/>
        <v>610659.3899999999</v>
      </c>
      <c r="G60" s="54">
        <f t="shared" si="2"/>
        <v>767950.44000000111</v>
      </c>
      <c r="H60" s="54">
        <f t="shared" si="2"/>
        <v>331427</v>
      </c>
      <c r="I60" s="54">
        <f t="shared" si="2"/>
        <v>840864.94000000041</v>
      </c>
      <c r="J60" s="54">
        <f t="shared" si="2"/>
        <v>625290.51000000187</v>
      </c>
      <c r="K60" s="54">
        <f t="shared" si="2"/>
        <v>485355.56000000029</v>
      </c>
    </row>
    <row r="61" spans="1:11" ht="10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 t="s">
        <v>426</v>
      </c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</sheetData>
  <mergeCells count="54">
    <mergeCell ref="A17:D17"/>
    <mergeCell ref="A18:K18"/>
    <mergeCell ref="A20:D20"/>
    <mergeCell ref="B16:D16"/>
    <mergeCell ref="B15:D15"/>
    <mergeCell ref="A14:D14"/>
    <mergeCell ref="A7:K7"/>
    <mergeCell ref="A8:K8"/>
    <mergeCell ref="A9:D9"/>
    <mergeCell ref="A10:D10"/>
    <mergeCell ref="A12:D12"/>
    <mergeCell ref="A13:D13"/>
    <mergeCell ref="A1:K1"/>
    <mergeCell ref="A2:K2"/>
    <mergeCell ref="A3:K3"/>
    <mergeCell ref="A4:K4"/>
    <mergeCell ref="A5:C5"/>
    <mergeCell ref="B34:D34"/>
    <mergeCell ref="B21:D21"/>
    <mergeCell ref="B47:D47"/>
    <mergeCell ref="B50:D50"/>
    <mergeCell ref="B51:D51"/>
    <mergeCell ref="A37:K37"/>
    <mergeCell ref="A38:D38"/>
    <mergeCell ref="A40:D40"/>
    <mergeCell ref="B41:D41"/>
    <mergeCell ref="B42:D42"/>
    <mergeCell ref="B35:D35"/>
    <mergeCell ref="B31:D31"/>
    <mergeCell ref="B32:D32"/>
    <mergeCell ref="B33:D33"/>
    <mergeCell ref="B52:D52"/>
    <mergeCell ref="B43:D43"/>
    <mergeCell ref="B44:D44"/>
    <mergeCell ref="B45:D45"/>
    <mergeCell ref="B46:D46"/>
    <mergeCell ref="B48:D48"/>
    <mergeCell ref="B49:D49"/>
    <mergeCell ref="B53:D53"/>
    <mergeCell ref="B54:D54"/>
    <mergeCell ref="A57:K58"/>
    <mergeCell ref="A60:D60"/>
    <mergeCell ref="A19:D19"/>
    <mergeCell ref="B55:D55"/>
    <mergeCell ref="A56:D56"/>
    <mergeCell ref="A59:D59"/>
    <mergeCell ref="E42:K42"/>
    <mergeCell ref="B36:D36"/>
    <mergeCell ref="B22:D22"/>
    <mergeCell ref="A23:D23"/>
    <mergeCell ref="A25:D25"/>
    <mergeCell ref="A28:D28"/>
    <mergeCell ref="B29:D29"/>
    <mergeCell ref="B30:D30"/>
  </mergeCells>
  <pageMargins left="0.5" right="0.15" top="0.75" bottom="0.5" header="0.3" footer="0.3"/>
  <pageSetup scale="90" orientation="portrait" r:id="rId1"/>
  <headerFooter>
    <oddHeader xml:space="preserve">&amp;L&amp;"-,Bold"&amp;D &amp;T&amp;C&amp;"-,Bold"City of San Augustine&amp;R&amp;"-,Bold"&amp;P  of  &amp;N  </oddHeader>
    <oddFooter>&amp;Z&amp;F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71"/>
  <sheetViews>
    <sheetView tabSelected="1" topLeftCell="A25" workbookViewId="0">
      <selection activeCell="P3" sqref="P3"/>
    </sheetView>
  </sheetViews>
  <sheetFormatPr defaultRowHeight="15" x14ac:dyDescent="0.25"/>
  <cols>
    <col min="1" max="1" width="6.7109375" customWidth="1"/>
    <col min="5" max="5" width="4.7109375" customWidth="1"/>
    <col min="9" max="9" width="9" customWidth="1"/>
    <col min="11" max="11" width="6.140625" customWidth="1"/>
    <col min="12" max="12" width="4" customWidth="1"/>
  </cols>
  <sheetData>
    <row r="1" spans="1:12" ht="15" customHeight="1" x14ac:dyDescent="0.25">
      <c r="A1" s="233" t="s">
        <v>432</v>
      </c>
      <c r="B1" s="233"/>
      <c r="C1" s="233"/>
      <c r="D1" s="233"/>
      <c r="E1" s="233"/>
      <c r="F1" s="233"/>
      <c r="G1" s="233"/>
      <c r="H1" s="233"/>
      <c r="I1" s="233"/>
      <c r="J1" s="233"/>
      <c r="K1" s="183"/>
      <c r="L1" s="183"/>
    </row>
    <row r="2" spans="1:12" ht="15" customHeight="1" x14ac:dyDescent="0.25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183"/>
      <c r="L2" s="183"/>
    </row>
    <row r="3" spans="1:12" ht="1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183"/>
      <c r="L3" s="183"/>
    </row>
    <row r="4" spans="1:12" ht="15" customHeight="1" x14ac:dyDescent="0.25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183"/>
      <c r="L4" s="183"/>
    </row>
    <row r="5" spans="1:12" ht="15" customHeight="1" x14ac:dyDescent="0.25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183"/>
      <c r="L5" s="183"/>
    </row>
    <row r="6" spans="1:12" ht="15" customHeight="1" x14ac:dyDescent="0.2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183"/>
      <c r="L6" s="183"/>
    </row>
    <row r="7" spans="1:12" ht="15" customHeight="1" x14ac:dyDescent="0.25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183"/>
      <c r="L7" s="183"/>
    </row>
    <row r="8" spans="1:12" ht="15" customHeight="1" x14ac:dyDescent="0.25">
      <c r="A8" s="233"/>
      <c r="B8" s="233"/>
      <c r="C8" s="233"/>
      <c r="D8" s="233"/>
      <c r="E8" s="233"/>
      <c r="F8" s="233"/>
      <c r="G8" s="233"/>
      <c r="H8" s="233"/>
      <c r="I8" s="233"/>
      <c r="J8" s="233"/>
      <c r="K8" s="183"/>
      <c r="L8" s="183"/>
    </row>
    <row r="9" spans="1:12" ht="15" customHeight="1" x14ac:dyDescent="0.25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183"/>
      <c r="L9" s="183"/>
    </row>
    <row r="10" spans="1:12" ht="15" customHeight="1" x14ac:dyDescent="0.25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183"/>
      <c r="L10" s="183"/>
    </row>
    <row r="11" spans="1:12" ht="15" customHeight="1" x14ac:dyDescent="0.25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183"/>
      <c r="L11" s="183"/>
    </row>
    <row r="12" spans="1:12" ht="15" customHeight="1" x14ac:dyDescent="0.25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183"/>
      <c r="L12" s="183"/>
    </row>
    <row r="13" spans="1:12" ht="15" customHeight="1" x14ac:dyDescent="0.25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183"/>
      <c r="L13" s="183"/>
    </row>
    <row r="14" spans="1:12" ht="15" customHeight="1" x14ac:dyDescent="0.25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183"/>
      <c r="L14" s="183"/>
    </row>
    <row r="15" spans="1:12" ht="15" customHeight="1" x14ac:dyDescent="0.25">
      <c r="A15" s="233"/>
      <c r="B15" s="233"/>
      <c r="C15" s="233"/>
      <c r="D15" s="233"/>
      <c r="E15" s="233"/>
      <c r="F15" s="233"/>
      <c r="G15" s="233"/>
      <c r="H15" s="233"/>
      <c r="I15" s="233"/>
      <c r="J15" s="233"/>
      <c r="K15" s="183"/>
      <c r="L15" s="183"/>
    </row>
    <row r="16" spans="1:12" ht="15" customHeight="1" x14ac:dyDescent="0.25">
      <c r="A16" s="233"/>
      <c r="B16" s="233"/>
      <c r="C16" s="233"/>
      <c r="D16" s="233"/>
      <c r="E16" s="233"/>
      <c r="F16" s="233"/>
      <c r="G16" s="233"/>
      <c r="H16" s="233"/>
      <c r="I16" s="233"/>
      <c r="J16" s="233"/>
      <c r="K16" s="183"/>
      <c r="L16" s="183"/>
    </row>
    <row r="17" spans="1:12" ht="15" customHeight="1" x14ac:dyDescent="0.25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183"/>
      <c r="L17" s="183"/>
    </row>
    <row r="18" spans="1:12" ht="15" customHeight="1" x14ac:dyDescent="0.25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183"/>
      <c r="L18" s="183"/>
    </row>
    <row r="19" spans="1:12" ht="15" customHeight="1" x14ac:dyDescent="0.25">
      <c r="A19" s="233"/>
      <c r="B19" s="233"/>
      <c r="C19" s="233"/>
      <c r="D19" s="233"/>
      <c r="E19" s="233"/>
      <c r="F19" s="233"/>
      <c r="G19" s="233"/>
      <c r="H19" s="233"/>
      <c r="I19" s="233"/>
      <c r="J19" s="233"/>
      <c r="K19" s="183"/>
      <c r="L19" s="183"/>
    </row>
    <row r="20" spans="1:12" ht="15" customHeight="1" x14ac:dyDescent="0.25">
      <c r="A20" s="233"/>
      <c r="B20" s="233"/>
      <c r="C20" s="233"/>
      <c r="D20" s="233"/>
      <c r="E20" s="233"/>
      <c r="F20" s="233"/>
      <c r="G20" s="233"/>
      <c r="H20" s="233"/>
      <c r="I20" s="233"/>
      <c r="J20" s="233"/>
      <c r="K20" s="183"/>
      <c r="L20" s="183"/>
    </row>
    <row r="21" spans="1:12" ht="15" customHeight="1" x14ac:dyDescent="0.25">
      <c r="A21" s="233"/>
      <c r="B21" s="233"/>
      <c r="C21" s="233"/>
      <c r="D21" s="233"/>
      <c r="E21" s="233"/>
      <c r="F21" s="233"/>
      <c r="G21" s="233"/>
      <c r="H21" s="233"/>
      <c r="I21" s="233"/>
      <c r="J21" s="233"/>
      <c r="K21" s="183"/>
      <c r="L21" s="183"/>
    </row>
    <row r="22" spans="1:12" ht="15" customHeight="1" x14ac:dyDescent="0.25">
      <c r="A22" s="233"/>
      <c r="B22" s="233"/>
      <c r="C22" s="233"/>
      <c r="D22" s="233"/>
      <c r="E22" s="233"/>
      <c r="F22" s="233"/>
      <c r="G22" s="233"/>
      <c r="H22" s="233"/>
      <c r="I22" s="233"/>
      <c r="J22" s="233"/>
      <c r="K22" s="183"/>
      <c r="L22" s="183"/>
    </row>
    <row r="23" spans="1:12" ht="15" customHeight="1" x14ac:dyDescent="0.25">
      <c r="A23" s="233"/>
      <c r="B23" s="233"/>
      <c r="C23" s="233"/>
      <c r="D23" s="233"/>
      <c r="E23" s="233"/>
      <c r="F23" s="233"/>
      <c r="G23" s="233"/>
      <c r="H23" s="233"/>
      <c r="I23" s="233"/>
      <c r="J23" s="233"/>
      <c r="K23" s="183"/>
      <c r="L23" s="183"/>
    </row>
    <row r="24" spans="1:12" ht="15" customHeight="1" x14ac:dyDescent="0.25">
      <c r="A24" s="233"/>
      <c r="B24" s="233"/>
      <c r="C24" s="233"/>
      <c r="D24" s="233"/>
      <c r="E24" s="233"/>
      <c r="F24" s="233"/>
      <c r="G24" s="233"/>
      <c r="H24" s="233"/>
      <c r="I24" s="233"/>
      <c r="J24" s="233"/>
      <c r="K24" s="183"/>
      <c r="L24" s="183"/>
    </row>
    <row r="25" spans="1:12" ht="15" customHeight="1" x14ac:dyDescent="0.25">
      <c r="A25" s="233"/>
      <c r="B25" s="233"/>
      <c r="C25" s="233"/>
      <c r="D25" s="233"/>
      <c r="E25" s="233"/>
      <c r="F25" s="233"/>
      <c r="G25" s="233"/>
      <c r="H25" s="233"/>
      <c r="I25" s="233"/>
      <c r="J25" s="233"/>
      <c r="K25" s="183"/>
      <c r="L25" s="183"/>
    </row>
    <row r="26" spans="1:12" ht="15" customHeight="1" x14ac:dyDescent="0.25">
      <c r="A26" s="233"/>
      <c r="B26" s="233"/>
      <c r="C26" s="233"/>
      <c r="D26" s="233"/>
      <c r="E26" s="233"/>
      <c r="F26" s="233"/>
      <c r="G26" s="233"/>
      <c r="H26" s="233"/>
      <c r="I26" s="233"/>
      <c r="J26" s="233"/>
      <c r="K26" s="183"/>
      <c r="L26" s="183"/>
    </row>
    <row r="27" spans="1:12" ht="15" customHeight="1" x14ac:dyDescent="0.25">
      <c r="A27" s="233"/>
      <c r="B27" s="233"/>
      <c r="C27" s="233"/>
      <c r="D27" s="233"/>
      <c r="E27" s="233"/>
      <c r="F27" s="233"/>
      <c r="G27" s="233"/>
      <c r="H27" s="233"/>
      <c r="I27" s="233"/>
      <c r="J27" s="233"/>
      <c r="K27" s="183"/>
      <c r="L27" s="183"/>
    </row>
    <row r="28" spans="1:12" ht="15" customHeight="1" x14ac:dyDescent="0.25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183"/>
      <c r="L28" s="183"/>
    </row>
    <row r="29" spans="1:12" ht="15" customHeight="1" x14ac:dyDescent="0.25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183"/>
      <c r="L29" s="183"/>
    </row>
    <row r="30" spans="1:12" ht="15" customHeight="1" x14ac:dyDescent="0.2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183"/>
      <c r="L30" s="183"/>
    </row>
    <row r="31" spans="1:12" ht="15" customHeight="1" x14ac:dyDescent="0.25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183"/>
      <c r="L31" s="183"/>
    </row>
    <row r="32" spans="1:12" ht="15" customHeight="1" x14ac:dyDescent="0.25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183"/>
      <c r="L32" s="183"/>
    </row>
    <row r="33" spans="1:12" ht="15" customHeight="1" x14ac:dyDescent="0.25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183"/>
      <c r="L33" s="183"/>
    </row>
    <row r="34" spans="1:12" ht="15" customHeight="1" x14ac:dyDescent="0.25">
      <c r="A34" s="233"/>
      <c r="B34" s="233"/>
      <c r="C34" s="233"/>
      <c r="D34" s="233"/>
      <c r="E34" s="233"/>
      <c r="F34" s="233"/>
      <c r="G34" s="233"/>
      <c r="H34" s="233"/>
      <c r="I34" s="233"/>
      <c r="J34" s="233"/>
      <c r="K34" s="183"/>
      <c r="L34" s="183"/>
    </row>
    <row r="35" spans="1:12" ht="15" customHeight="1" x14ac:dyDescent="0.25">
      <c r="A35" s="233"/>
      <c r="B35" s="233"/>
      <c r="C35" s="233"/>
      <c r="D35" s="233"/>
      <c r="E35" s="233"/>
      <c r="F35" s="233"/>
      <c r="G35" s="233"/>
      <c r="H35" s="233"/>
      <c r="I35" s="233"/>
      <c r="J35" s="233"/>
      <c r="K35" s="183"/>
      <c r="L35" s="183"/>
    </row>
    <row r="36" spans="1:12" ht="15" customHeight="1" x14ac:dyDescent="0.25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183"/>
      <c r="L36" s="183"/>
    </row>
    <row r="37" spans="1:12" ht="15" customHeight="1" x14ac:dyDescent="0.25">
      <c r="A37" s="233"/>
      <c r="B37" s="233"/>
      <c r="C37" s="233"/>
      <c r="D37" s="233"/>
      <c r="E37" s="233"/>
      <c r="F37" s="233"/>
      <c r="G37" s="233"/>
      <c r="H37" s="233"/>
      <c r="I37" s="233"/>
      <c r="J37" s="233"/>
      <c r="K37" s="183"/>
      <c r="L37" s="183"/>
    </row>
    <row r="38" spans="1:12" ht="15" customHeight="1" x14ac:dyDescent="0.25">
      <c r="A38" s="233"/>
      <c r="B38" s="233"/>
      <c r="C38" s="233"/>
      <c r="D38" s="233"/>
      <c r="E38" s="233"/>
      <c r="F38" s="233"/>
      <c r="G38" s="233"/>
      <c r="H38" s="233"/>
      <c r="I38" s="233"/>
      <c r="J38" s="233"/>
      <c r="K38" s="183"/>
      <c r="L38" s="183"/>
    </row>
    <row r="39" spans="1:12" ht="15" customHeight="1" x14ac:dyDescent="0.25">
      <c r="A39" s="233"/>
      <c r="B39" s="233"/>
      <c r="C39" s="233"/>
      <c r="D39" s="233"/>
      <c r="E39" s="233"/>
      <c r="F39" s="233"/>
      <c r="G39" s="233"/>
      <c r="H39" s="233"/>
      <c r="I39" s="233"/>
      <c r="J39" s="233"/>
      <c r="K39" s="183"/>
      <c r="L39" s="183"/>
    </row>
    <row r="40" spans="1:12" ht="15" customHeight="1" x14ac:dyDescent="0.25">
      <c r="A40" s="233"/>
      <c r="B40" s="233"/>
      <c r="C40" s="233"/>
      <c r="D40" s="233"/>
      <c r="E40" s="233"/>
      <c r="F40" s="233"/>
      <c r="G40" s="233"/>
      <c r="H40" s="233"/>
      <c r="I40" s="233"/>
      <c r="J40" s="233"/>
      <c r="K40" s="183"/>
      <c r="L40" s="183"/>
    </row>
    <row r="41" spans="1:12" ht="15" customHeight="1" x14ac:dyDescent="0.25">
      <c r="A41" s="233"/>
      <c r="B41" s="233"/>
      <c r="C41" s="233"/>
      <c r="D41" s="233"/>
      <c r="E41" s="233"/>
      <c r="F41" s="233"/>
      <c r="G41" s="233"/>
      <c r="H41" s="233"/>
      <c r="I41" s="233"/>
      <c r="J41" s="233"/>
      <c r="K41" s="183"/>
      <c r="L41" s="183"/>
    </row>
    <row r="42" spans="1:12" ht="15" customHeight="1" x14ac:dyDescent="0.25">
      <c r="A42" s="233"/>
      <c r="B42" s="233"/>
      <c r="C42" s="233"/>
      <c r="D42" s="233"/>
      <c r="E42" s="233"/>
      <c r="F42" s="233"/>
      <c r="G42" s="233"/>
      <c r="H42" s="233"/>
      <c r="I42" s="233"/>
      <c r="J42" s="233"/>
      <c r="K42" s="183"/>
      <c r="L42" s="183"/>
    </row>
    <row r="43" spans="1:12" ht="15" customHeight="1" x14ac:dyDescent="0.25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183"/>
      <c r="L43" s="183"/>
    </row>
    <row r="44" spans="1:12" ht="15" hidden="1" customHeight="1" x14ac:dyDescent="0.25">
      <c r="A44" s="233"/>
      <c r="B44" s="233"/>
      <c r="C44" s="233"/>
      <c r="D44" s="233"/>
      <c r="E44" s="233"/>
      <c r="F44" s="233"/>
      <c r="G44" s="233"/>
      <c r="H44" s="233"/>
      <c r="I44" s="233"/>
      <c r="J44" s="233"/>
      <c r="K44" s="183"/>
      <c r="L44" s="183"/>
    </row>
    <row r="45" spans="1:12" ht="15" hidden="1" customHeight="1" x14ac:dyDescent="0.25">
      <c r="A45" s="233"/>
      <c r="B45" s="233"/>
      <c r="C45" s="233"/>
      <c r="D45" s="233"/>
      <c r="E45" s="233"/>
      <c r="F45" s="233"/>
      <c r="G45" s="233"/>
      <c r="H45" s="233"/>
      <c r="I45" s="233"/>
      <c r="J45" s="233"/>
      <c r="K45" s="183"/>
      <c r="L45" s="183"/>
    </row>
    <row r="46" spans="1:12" ht="15" hidden="1" customHeight="1" x14ac:dyDescent="0.25">
      <c r="A46" s="233"/>
      <c r="B46" s="233"/>
      <c r="C46" s="233"/>
      <c r="D46" s="233"/>
      <c r="E46" s="233"/>
      <c r="F46" s="233"/>
      <c r="G46" s="233"/>
      <c r="H46" s="233"/>
      <c r="I46" s="233"/>
      <c r="J46" s="233"/>
      <c r="K46" s="183"/>
      <c r="L46" s="183"/>
    </row>
    <row r="47" spans="1:12" ht="15" hidden="1" customHeight="1" x14ac:dyDescent="0.25">
      <c r="A47" s="233"/>
      <c r="B47" s="233"/>
      <c r="C47" s="233"/>
      <c r="D47" s="233"/>
      <c r="E47" s="233"/>
      <c r="F47" s="233"/>
      <c r="G47" s="233"/>
      <c r="H47" s="233"/>
      <c r="I47" s="233"/>
      <c r="J47" s="233"/>
      <c r="K47" s="183"/>
      <c r="L47" s="183"/>
    </row>
    <row r="48" spans="1:12" ht="15" hidden="1" customHeight="1" x14ac:dyDescent="0.25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</row>
    <row r="49" spans="1:12" ht="0.6" hidden="1" customHeight="1" x14ac:dyDescent="0.2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</row>
    <row r="50" spans="1:12" ht="15" hidden="1" customHeight="1" x14ac:dyDescent="0.25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</row>
    <row r="51" spans="1:12" ht="0.6" hidden="1" customHeight="1" x14ac:dyDescent="0.25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</row>
    <row r="52" spans="1:12" ht="10.9" customHeight="1" x14ac:dyDescent="0.25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</row>
    <row r="53" spans="1:12" ht="15" hidden="1" customHeight="1" x14ac:dyDescent="0.25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</row>
    <row r="54" spans="1:12" ht="15" hidden="1" customHeight="1" x14ac:dyDescent="0.2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</row>
    <row r="55" spans="1:12" ht="15" hidden="1" customHeight="1" x14ac:dyDescent="0.25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</row>
    <row r="56" spans="1:12" ht="15" hidden="1" customHeight="1" x14ac:dyDescent="0.2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</row>
    <row r="57" spans="1:12" ht="15" hidden="1" customHeight="1" x14ac:dyDescent="0.2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</row>
    <row r="58" spans="1:12" ht="15" hidden="1" customHeight="1" x14ac:dyDescent="0.2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</row>
    <row r="59" spans="1:12" ht="15" hidden="1" customHeight="1" x14ac:dyDescent="0.2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</row>
    <row r="60" spans="1:12" ht="15" hidden="1" customHeight="1" x14ac:dyDescent="0.2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</row>
    <row r="61" spans="1:12" ht="15" hidden="1" customHeight="1" x14ac:dyDescent="0.2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</row>
    <row r="62" spans="1:12" ht="15" hidden="1" customHeight="1" x14ac:dyDescent="0.2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</row>
    <row r="63" spans="1:12" ht="15" hidden="1" customHeight="1" x14ac:dyDescent="0.2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</row>
    <row r="64" spans="1:12" ht="15" hidden="1" customHeight="1" x14ac:dyDescent="0.2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</row>
    <row r="65" spans="1:12" ht="15" hidden="1" customHeight="1" x14ac:dyDescent="0.2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</row>
    <row r="66" spans="1:12" ht="15" hidden="1" customHeight="1" x14ac:dyDescent="0.2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</row>
    <row r="67" spans="1:12" ht="15" hidden="1" customHeight="1" x14ac:dyDescent="0.2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</row>
    <row r="68" spans="1:12" ht="15" hidden="1" customHeight="1" x14ac:dyDescent="0.2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</row>
    <row r="71" spans="1:12" x14ac:dyDescent="0.25">
      <c r="C71" s="178" t="s">
        <v>426</v>
      </c>
    </row>
  </sheetData>
  <mergeCells count="1">
    <mergeCell ref="A1:J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M378"/>
  <sheetViews>
    <sheetView tabSelected="1" workbookViewId="0">
      <pane ySplit="2040" topLeftCell="A19" activePane="bottomLeft"/>
      <selection activeCell="P3" sqref="P3"/>
      <selection pane="bottomLeft" activeCell="P3" sqref="P3"/>
    </sheetView>
  </sheetViews>
  <sheetFormatPr defaultRowHeight="15" x14ac:dyDescent="0.25"/>
  <cols>
    <col min="1" max="1" width="2.140625" customWidth="1"/>
    <col min="2" max="2" width="3.28515625" customWidth="1"/>
    <col min="3" max="3" width="5.140625" customWidth="1"/>
    <col min="4" max="4" width="34.28515625" customWidth="1"/>
    <col min="5" max="7" width="8.85546875" customWidth="1"/>
    <col min="8" max="8" width="9.7109375" customWidth="1"/>
    <col min="9" max="9" width="9" customWidth="1"/>
    <col min="10" max="11" width="8.85546875" customWidth="1"/>
    <col min="12" max="12" width="12.28515625" customWidth="1"/>
    <col min="13" max="13" width="13.28515625" customWidth="1"/>
  </cols>
  <sheetData>
    <row r="1" spans="1:13" x14ac:dyDescent="0.25">
      <c r="A1" s="223" t="s">
        <v>173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3" x14ac:dyDescent="0.25">
      <c r="A2" s="240" t="s">
        <v>447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3" x14ac:dyDescent="0.25">
      <c r="A3" s="240" t="s">
        <v>251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3" ht="14.45" customHeight="1" x14ac:dyDescent="0.25">
      <c r="A4" s="225"/>
      <c r="B4" s="225"/>
      <c r="C4" s="225"/>
      <c r="D4" s="225"/>
      <c r="E4" s="225"/>
      <c r="F4" s="225"/>
      <c r="G4" s="225"/>
      <c r="H4" s="241" t="s">
        <v>450</v>
      </c>
      <c r="I4" s="241"/>
      <c r="J4" s="241"/>
      <c r="K4" s="148" t="s">
        <v>451</v>
      </c>
    </row>
    <row r="5" spans="1:13" ht="27.75" customHeight="1" thickBot="1" x14ac:dyDescent="0.3">
      <c r="A5" s="226" t="s">
        <v>230</v>
      </c>
      <c r="B5" s="226"/>
      <c r="C5" s="226"/>
      <c r="D5" s="5" t="s">
        <v>155</v>
      </c>
      <c r="E5" s="205" t="s">
        <v>403</v>
      </c>
      <c r="F5" s="205" t="s">
        <v>429</v>
      </c>
      <c r="G5" s="145" t="s">
        <v>448</v>
      </c>
      <c r="H5" s="6" t="s">
        <v>150</v>
      </c>
      <c r="I5" s="6" t="s">
        <v>151</v>
      </c>
      <c r="J5" s="6" t="s">
        <v>152</v>
      </c>
      <c r="K5" s="6" t="s">
        <v>153</v>
      </c>
      <c r="L5" s="24" t="s">
        <v>270</v>
      </c>
      <c r="M5" s="24" t="s">
        <v>271</v>
      </c>
    </row>
    <row r="6" spans="1:13" ht="11.65" customHeight="1" x14ac:dyDescent="0.25">
      <c r="A6" s="242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5"/>
      <c r="M6" s="25"/>
    </row>
    <row r="7" spans="1:13" ht="11.65" customHeight="1" x14ac:dyDescent="0.25">
      <c r="A7" s="237" t="s">
        <v>249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5"/>
      <c r="M7" s="25"/>
    </row>
    <row r="8" spans="1:13" ht="11.65" customHeight="1" x14ac:dyDescent="0.25">
      <c r="A8" s="230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5"/>
      <c r="M8" s="25"/>
    </row>
    <row r="9" spans="1:13" s="100" customFormat="1" ht="11.65" customHeight="1" x14ac:dyDescent="0.25">
      <c r="A9" s="235" t="s">
        <v>231</v>
      </c>
      <c r="B9" s="235"/>
      <c r="C9" s="235"/>
      <c r="D9" s="13" t="s">
        <v>364</v>
      </c>
      <c r="E9" s="26"/>
      <c r="F9" s="26"/>
      <c r="G9" s="26"/>
      <c r="H9" s="26"/>
      <c r="I9" s="26"/>
      <c r="J9" s="26"/>
      <c r="K9" s="26"/>
      <c r="L9" s="25"/>
      <c r="M9" s="25"/>
    </row>
    <row r="10" spans="1:13" ht="11.65" customHeight="1" x14ac:dyDescent="0.25">
      <c r="A10" s="235" t="s">
        <v>231</v>
      </c>
      <c r="B10" s="235"/>
      <c r="C10" s="235"/>
      <c r="D10" s="13" t="s">
        <v>388</v>
      </c>
      <c r="E10" s="103">
        <v>331806</v>
      </c>
      <c r="F10" s="103">
        <v>341961</v>
      </c>
      <c r="G10" s="103">
        <v>362733.27</v>
      </c>
      <c r="H10" s="103">
        <v>345000</v>
      </c>
      <c r="I10" s="154">
        <v>312282.28999999998</v>
      </c>
      <c r="J10" s="155">
        <v>356282</v>
      </c>
      <c r="K10" s="155">
        <v>345000</v>
      </c>
      <c r="L10" s="30">
        <f>SUM('[1]2012'!G4:G6)</f>
        <v>-304393.01</v>
      </c>
      <c r="M10" s="30">
        <f>SUM('[1]2012'!H4:H6)</f>
        <v>-304393.01</v>
      </c>
    </row>
    <row r="11" spans="1:13" s="131" customFormat="1" ht="11.65" customHeight="1" x14ac:dyDescent="0.25">
      <c r="A11" s="235" t="s">
        <v>231</v>
      </c>
      <c r="B11" s="235"/>
      <c r="C11" s="235"/>
      <c r="D11" s="13" t="s">
        <v>389</v>
      </c>
      <c r="E11" s="103">
        <v>31521</v>
      </c>
      <c r="F11" s="103">
        <v>23396</v>
      </c>
      <c r="G11" s="103">
        <v>30412.2</v>
      </c>
      <c r="H11" s="103">
        <v>29000</v>
      </c>
      <c r="I11" s="154">
        <v>3676.66</v>
      </c>
      <c r="J11" s="155">
        <v>3677</v>
      </c>
      <c r="K11" s="155">
        <v>29000</v>
      </c>
      <c r="L11" s="30"/>
      <c r="M11" s="30"/>
    </row>
    <row r="12" spans="1:13" s="131" customFormat="1" ht="11.65" customHeight="1" x14ac:dyDescent="0.25">
      <c r="A12" s="235" t="s">
        <v>231</v>
      </c>
      <c r="B12" s="235"/>
      <c r="C12" s="235"/>
      <c r="D12" s="13" t="s">
        <v>390</v>
      </c>
      <c r="E12" s="103">
        <v>15059</v>
      </c>
      <c r="F12" s="103">
        <v>14097</v>
      </c>
      <c r="G12" s="103">
        <v>20294.96</v>
      </c>
      <c r="H12" s="103">
        <v>14000</v>
      </c>
      <c r="I12" s="154">
        <v>4775.42</v>
      </c>
      <c r="J12" s="155">
        <v>4775</v>
      </c>
      <c r="K12" s="155">
        <v>14000</v>
      </c>
      <c r="L12" s="30"/>
      <c r="M12" s="30"/>
    </row>
    <row r="13" spans="1:13" ht="12.6" customHeight="1" x14ac:dyDescent="0.25">
      <c r="A13" s="235" t="s">
        <v>231</v>
      </c>
      <c r="B13" s="235"/>
      <c r="C13" s="235"/>
      <c r="D13" s="13" t="s">
        <v>234</v>
      </c>
      <c r="E13" s="103">
        <v>196314</v>
      </c>
      <c r="F13" s="103">
        <v>202376</v>
      </c>
      <c r="G13" s="103">
        <v>201983.66</v>
      </c>
      <c r="H13" s="103">
        <v>201600</v>
      </c>
      <c r="I13" s="155">
        <v>137472.85</v>
      </c>
      <c r="J13" s="155">
        <v>188375.22</v>
      </c>
      <c r="K13" s="155">
        <v>201600</v>
      </c>
      <c r="L13" s="31">
        <f>'[1]2012'!G12</f>
        <v>-283277.26</v>
      </c>
      <c r="M13" s="31">
        <f>'[1]2012'!H12</f>
        <v>-283277.26</v>
      </c>
    </row>
    <row r="14" spans="1:13" s="131" customFormat="1" ht="12.6" customHeight="1" x14ac:dyDescent="0.25">
      <c r="A14" s="235" t="s">
        <v>231</v>
      </c>
      <c r="B14" s="235"/>
      <c r="C14" s="235"/>
      <c r="D14" s="13" t="s">
        <v>391</v>
      </c>
      <c r="E14" s="103">
        <v>13441</v>
      </c>
      <c r="F14" s="103">
        <v>19742</v>
      </c>
      <c r="G14" s="103">
        <v>21671.040000000001</v>
      </c>
      <c r="H14" s="103">
        <v>18371</v>
      </c>
      <c r="I14" s="155">
        <v>13420.11</v>
      </c>
      <c r="J14" s="155">
        <v>17893.36</v>
      </c>
      <c r="K14" s="155">
        <v>18371</v>
      </c>
      <c r="L14" s="31"/>
      <c r="M14" s="31"/>
    </row>
    <row r="15" spans="1:13" ht="11.65" customHeight="1" x14ac:dyDescent="0.25">
      <c r="A15" s="235" t="s">
        <v>231</v>
      </c>
      <c r="B15" s="235"/>
      <c r="C15" s="235"/>
      <c r="D15" s="13" t="s">
        <v>235</v>
      </c>
      <c r="E15" s="103">
        <v>0</v>
      </c>
      <c r="F15" s="103">
        <v>0</v>
      </c>
      <c r="G15" s="103">
        <v>0</v>
      </c>
      <c r="H15" s="103">
        <v>0</v>
      </c>
      <c r="I15" s="155">
        <v>0</v>
      </c>
      <c r="J15" s="155">
        <v>0</v>
      </c>
      <c r="K15" s="155">
        <v>0</v>
      </c>
      <c r="L15" s="30">
        <f>'[1]2012'!G31</f>
        <v>-56554.05</v>
      </c>
      <c r="M15" s="30">
        <f>'[1]2012'!H31</f>
        <v>-67864.86</v>
      </c>
    </row>
    <row r="16" spans="1:13" ht="11.65" customHeight="1" x14ac:dyDescent="0.25">
      <c r="A16" s="235" t="s">
        <v>231</v>
      </c>
      <c r="B16" s="235"/>
      <c r="C16" s="235"/>
      <c r="D16" s="13" t="s">
        <v>236</v>
      </c>
      <c r="E16" s="103">
        <v>24401</v>
      </c>
      <c r="F16" s="103">
        <v>32790</v>
      </c>
      <c r="G16" s="103">
        <v>58039.46</v>
      </c>
      <c r="H16" s="103">
        <v>24000</v>
      </c>
      <c r="I16" s="155">
        <v>39598.53</v>
      </c>
      <c r="J16" s="155">
        <v>39599</v>
      </c>
      <c r="K16" s="155">
        <v>24000</v>
      </c>
      <c r="L16" s="31">
        <f>'[1]2012'!G8</f>
        <v>-84652.46</v>
      </c>
      <c r="M16" s="31">
        <f>'[1]2012'!H8</f>
        <v>-84652.46</v>
      </c>
    </row>
    <row r="17" spans="1:13" ht="11.65" customHeight="1" x14ac:dyDescent="0.25">
      <c r="A17" s="235" t="s">
        <v>231</v>
      </c>
      <c r="B17" s="235"/>
      <c r="C17" s="235"/>
      <c r="D17" s="13" t="s">
        <v>237</v>
      </c>
      <c r="E17" s="103">
        <v>785</v>
      </c>
      <c r="F17" s="103">
        <v>2115</v>
      </c>
      <c r="G17" s="103">
        <v>250</v>
      </c>
      <c r="H17" s="103">
        <v>1000</v>
      </c>
      <c r="I17" s="155">
        <v>135</v>
      </c>
      <c r="J17" s="155">
        <v>135</v>
      </c>
      <c r="K17" s="155">
        <v>1000</v>
      </c>
      <c r="L17" s="31">
        <f>'[1]2012'!G14</f>
        <v>-15892.5</v>
      </c>
      <c r="M17" s="31">
        <f>'[1]2012'!H14</f>
        <v>-15892.5</v>
      </c>
    </row>
    <row r="18" spans="1:13" ht="11.65" customHeight="1" x14ac:dyDescent="0.25">
      <c r="A18" s="235" t="s">
        <v>231</v>
      </c>
      <c r="B18" s="235"/>
      <c r="C18" s="235"/>
      <c r="D18" s="13" t="s">
        <v>238</v>
      </c>
      <c r="E18" s="103">
        <v>45380</v>
      </c>
      <c r="F18" s="103">
        <v>51955</v>
      </c>
      <c r="G18" s="103">
        <v>50276.05</v>
      </c>
      <c r="H18" s="103">
        <v>45000</v>
      </c>
      <c r="I18" s="155">
        <v>11869.75</v>
      </c>
      <c r="J18" s="155">
        <v>15826.67</v>
      </c>
      <c r="K18" s="155">
        <v>45000</v>
      </c>
      <c r="L18" s="32" t="s">
        <v>275</v>
      </c>
      <c r="M18" s="32"/>
    </row>
    <row r="19" spans="1:13" s="131" customFormat="1" ht="11.65" customHeight="1" x14ac:dyDescent="0.25">
      <c r="A19" s="235" t="s">
        <v>231</v>
      </c>
      <c r="B19" s="235"/>
      <c r="C19" s="235"/>
      <c r="D19" s="13" t="s">
        <v>392</v>
      </c>
      <c r="E19" s="103">
        <v>785</v>
      </c>
      <c r="F19" s="103">
        <v>836</v>
      </c>
      <c r="G19" s="103">
        <v>778.5</v>
      </c>
      <c r="H19" s="103">
        <v>700</v>
      </c>
      <c r="I19" s="155">
        <v>302.98</v>
      </c>
      <c r="J19" s="155">
        <v>303</v>
      </c>
      <c r="K19" s="155">
        <v>700</v>
      </c>
      <c r="L19" s="32"/>
      <c r="M19" s="32"/>
    </row>
    <row r="20" spans="1:13" s="131" customFormat="1" ht="11.65" customHeight="1" x14ac:dyDescent="0.25">
      <c r="A20" s="235" t="s">
        <v>231</v>
      </c>
      <c r="B20" s="235"/>
      <c r="C20" s="235"/>
      <c r="D20" s="13" t="s">
        <v>393</v>
      </c>
      <c r="E20" s="103">
        <v>1047</v>
      </c>
      <c r="F20" s="103">
        <v>1111</v>
      </c>
      <c r="G20" s="103">
        <v>1037.99</v>
      </c>
      <c r="H20" s="103">
        <v>1000</v>
      </c>
      <c r="I20" s="155">
        <v>227.23</v>
      </c>
      <c r="J20" s="155">
        <v>227</v>
      </c>
      <c r="K20" s="155">
        <v>1000</v>
      </c>
      <c r="L20" s="32"/>
      <c r="M20" s="32"/>
    </row>
    <row r="21" spans="1:13" ht="11.65" customHeight="1" x14ac:dyDescent="0.25">
      <c r="A21" s="235" t="s">
        <v>231</v>
      </c>
      <c r="B21" s="235"/>
      <c r="C21" s="235"/>
      <c r="D21" s="13" t="s">
        <v>239</v>
      </c>
      <c r="E21" s="108">
        <v>3102</v>
      </c>
      <c r="F21" s="108">
        <v>23134</v>
      </c>
      <c r="G21" s="108">
        <v>35565.230000000003</v>
      </c>
      <c r="H21" s="103">
        <v>2000</v>
      </c>
      <c r="I21" s="155">
        <v>36183.279999999999</v>
      </c>
      <c r="J21" s="155">
        <v>36183</v>
      </c>
      <c r="K21" s="155">
        <v>2000</v>
      </c>
      <c r="L21" s="31">
        <f>'[1]2012'!G22</f>
        <v>-1534.38</v>
      </c>
      <c r="M21" s="31">
        <f>'[1]2012'!H22</f>
        <v>-1841.26</v>
      </c>
    </row>
    <row r="22" spans="1:13" ht="11.65" customHeight="1" x14ac:dyDescent="0.25">
      <c r="A22" s="235" t="s">
        <v>231</v>
      </c>
      <c r="B22" s="235"/>
      <c r="C22" s="235"/>
      <c r="D22" s="13" t="s">
        <v>240</v>
      </c>
      <c r="E22" s="103">
        <v>436612</v>
      </c>
      <c r="F22" s="103">
        <v>465198</v>
      </c>
      <c r="G22" s="103">
        <v>545739.4</v>
      </c>
      <c r="H22" s="103">
        <v>475000</v>
      </c>
      <c r="I22" s="155">
        <v>358412.95</v>
      </c>
      <c r="J22" s="155">
        <v>476932.23</v>
      </c>
      <c r="K22" s="155">
        <v>475000</v>
      </c>
      <c r="L22" s="31">
        <f>'[1]2012'!G7</f>
        <v>-518031.24</v>
      </c>
      <c r="M22" s="31">
        <f>'[1]2012'!H7</f>
        <v>-518031.24</v>
      </c>
    </row>
    <row r="23" spans="1:13" ht="11.65" customHeight="1" x14ac:dyDescent="0.25">
      <c r="A23" s="235" t="s">
        <v>231</v>
      </c>
      <c r="B23" s="235"/>
      <c r="C23" s="235"/>
      <c r="D23" s="144" t="s">
        <v>241</v>
      </c>
      <c r="E23" s="108">
        <v>6665</v>
      </c>
      <c r="F23" s="108">
        <v>6399</v>
      </c>
      <c r="G23" s="108">
        <v>7580.59</v>
      </c>
      <c r="H23" s="108">
        <v>6500</v>
      </c>
      <c r="I23" s="156">
        <v>3586.01</v>
      </c>
      <c r="J23" s="156">
        <v>6573.64</v>
      </c>
      <c r="K23" s="156">
        <v>6500</v>
      </c>
      <c r="L23" s="32" t="s">
        <v>387</v>
      </c>
      <c r="M23" s="32">
        <v>0</v>
      </c>
    </row>
    <row r="24" spans="1:13" ht="11.65" customHeight="1" x14ac:dyDescent="0.25">
      <c r="A24" s="235" t="s">
        <v>231</v>
      </c>
      <c r="B24" s="235"/>
      <c r="C24" s="235"/>
      <c r="D24" s="13" t="s">
        <v>242</v>
      </c>
      <c r="E24" s="108">
        <v>14737</v>
      </c>
      <c r="F24" s="108">
        <v>9513</v>
      </c>
      <c r="G24" s="108">
        <v>11347.57</v>
      </c>
      <c r="H24" s="108">
        <v>9600</v>
      </c>
      <c r="I24" s="156">
        <v>5596.08</v>
      </c>
      <c r="J24" s="156">
        <v>5696</v>
      </c>
      <c r="K24" s="156">
        <v>9600</v>
      </c>
      <c r="L24" s="31">
        <f>'[1]2012'!G17</f>
        <v>-8485.6200000000008</v>
      </c>
      <c r="M24" s="31">
        <f>'[1]2012'!H17</f>
        <v>-10182.74</v>
      </c>
    </row>
    <row r="25" spans="1:13" ht="11.65" customHeight="1" x14ac:dyDescent="0.25">
      <c r="A25" s="235" t="s">
        <v>231</v>
      </c>
      <c r="B25" s="235"/>
      <c r="C25" s="235"/>
      <c r="D25" s="144" t="s">
        <v>243</v>
      </c>
      <c r="E25" s="108">
        <v>14122</v>
      </c>
      <c r="F25" s="108">
        <v>25653</v>
      </c>
      <c r="G25" s="108">
        <v>0</v>
      </c>
      <c r="H25" s="108">
        <v>0</v>
      </c>
      <c r="I25" s="156">
        <v>0</v>
      </c>
      <c r="J25" s="156">
        <v>0</v>
      </c>
      <c r="K25" s="156">
        <v>0</v>
      </c>
      <c r="L25" s="31">
        <f>'[1]2012'!G21</f>
        <v>-445000</v>
      </c>
      <c r="M25" s="31">
        <v>-69457.89</v>
      </c>
    </row>
    <row r="26" spans="1:13" ht="11.65" customHeight="1" x14ac:dyDescent="0.25">
      <c r="A26" s="235" t="s">
        <v>231</v>
      </c>
      <c r="B26" s="235"/>
      <c r="C26" s="235"/>
      <c r="D26" s="13" t="s">
        <v>244</v>
      </c>
      <c r="E26" s="108">
        <v>0</v>
      </c>
      <c r="F26" s="108">
        <v>37</v>
      </c>
      <c r="G26" s="108">
        <v>36.97</v>
      </c>
      <c r="H26" s="108">
        <v>0</v>
      </c>
      <c r="I26" s="156">
        <v>0</v>
      </c>
      <c r="J26" s="156">
        <v>0</v>
      </c>
      <c r="K26" s="156">
        <v>0</v>
      </c>
      <c r="L26" s="31">
        <v>0</v>
      </c>
      <c r="M26" s="31">
        <v>0</v>
      </c>
    </row>
    <row r="27" spans="1:13" ht="11.65" customHeight="1" x14ac:dyDescent="0.25">
      <c r="A27" s="235" t="s">
        <v>231</v>
      </c>
      <c r="B27" s="235"/>
      <c r="C27" s="235"/>
      <c r="D27" s="13" t="s">
        <v>248</v>
      </c>
      <c r="E27" s="108">
        <v>1300</v>
      </c>
      <c r="F27" s="108">
        <v>825</v>
      </c>
      <c r="G27" s="108">
        <v>1520</v>
      </c>
      <c r="H27" s="108">
        <v>1400</v>
      </c>
      <c r="I27" s="156">
        <v>25</v>
      </c>
      <c r="J27" s="156">
        <v>25</v>
      </c>
      <c r="K27" s="156">
        <v>1400</v>
      </c>
      <c r="L27" s="31">
        <f>'[1]2012'!G24</f>
        <v>-3587.5</v>
      </c>
      <c r="M27" s="31">
        <f>'[1]2012'!H24</f>
        <v>-4305</v>
      </c>
    </row>
    <row r="28" spans="1:13" ht="11.65" customHeight="1" x14ac:dyDescent="0.25">
      <c r="A28" s="235" t="s">
        <v>231</v>
      </c>
      <c r="B28" s="235"/>
      <c r="C28" s="235"/>
      <c r="D28" s="13" t="s">
        <v>247</v>
      </c>
      <c r="E28" s="108">
        <v>4130</v>
      </c>
      <c r="F28" s="108">
        <v>2637</v>
      </c>
      <c r="G28" s="108">
        <v>3040</v>
      </c>
      <c r="H28" s="108">
        <v>2000</v>
      </c>
      <c r="I28" s="156">
        <v>4210</v>
      </c>
      <c r="J28" s="156">
        <v>4210</v>
      </c>
      <c r="K28" s="156">
        <v>2000</v>
      </c>
      <c r="L28" s="31">
        <f>'[1]2012'!G26</f>
        <v>-6260</v>
      </c>
      <c r="M28" s="31">
        <f>'[1]2012'!H26</f>
        <v>-7512</v>
      </c>
    </row>
    <row r="29" spans="1:13" ht="11.65" customHeight="1" x14ac:dyDescent="0.25">
      <c r="A29" s="235" t="s">
        <v>231</v>
      </c>
      <c r="B29" s="235"/>
      <c r="C29" s="235"/>
      <c r="D29" s="13" t="s">
        <v>331</v>
      </c>
      <c r="E29" s="103">
        <v>552699</v>
      </c>
      <c r="F29" s="103">
        <v>411000</v>
      </c>
      <c r="G29" s="103">
        <v>355382.48</v>
      </c>
      <c r="H29" s="103">
        <v>670846</v>
      </c>
      <c r="I29" s="156">
        <v>500893.72</v>
      </c>
      <c r="J29" s="155">
        <v>579645</v>
      </c>
      <c r="K29" s="155">
        <v>740849</v>
      </c>
      <c r="L29" s="34">
        <f>'[1]2012'!G19</f>
        <v>-344004.29</v>
      </c>
      <c r="M29" s="34">
        <f>'[1]2012'!H19</f>
        <v>-412805.15</v>
      </c>
    </row>
    <row r="30" spans="1:13" ht="11.65" customHeight="1" x14ac:dyDescent="0.3">
      <c r="A30" s="235" t="s">
        <v>231</v>
      </c>
      <c r="B30" s="235"/>
      <c r="C30" s="235"/>
      <c r="D30" s="13" t="s">
        <v>245</v>
      </c>
      <c r="E30" s="103">
        <v>0</v>
      </c>
      <c r="F30" s="103">
        <v>0</v>
      </c>
      <c r="G30" s="103">
        <v>0</v>
      </c>
      <c r="H30" s="103">
        <v>0</v>
      </c>
      <c r="I30" s="155">
        <v>0</v>
      </c>
      <c r="J30" s="155">
        <v>0</v>
      </c>
      <c r="K30" s="155">
        <v>0</v>
      </c>
      <c r="L30" s="35">
        <v>500000</v>
      </c>
      <c r="M30" s="35"/>
    </row>
    <row r="31" spans="1:13" ht="11.65" customHeight="1" x14ac:dyDescent="0.3">
      <c r="A31" s="235" t="s">
        <v>231</v>
      </c>
      <c r="B31" s="235"/>
      <c r="C31" s="235"/>
      <c r="D31" s="13" t="s">
        <v>353</v>
      </c>
      <c r="E31" s="103">
        <v>0</v>
      </c>
      <c r="F31" s="103">
        <v>0</v>
      </c>
      <c r="G31" s="103">
        <v>0</v>
      </c>
      <c r="H31" s="103"/>
      <c r="I31" s="155">
        <v>0</v>
      </c>
      <c r="J31" s="155">
        <v>0</v>
      </c>
      <c r="K31" s="155"/>
      <c r="L31" s="35"/>
      <c r="M31" s="35"/>
    </row>
    <row r="32" spans="1:13" ht="11.65" customHeight="1" x14ac:dyDescent="0.3">
      <c r="A32" s="235" t="s">
        <v>231</v>
      </c>
      <c r="B32" s="235"/>
      <c r="C32" s="235"/>
      <c r="D32" s="13" t="s">
        <v>332</v>
      </c>
      <c r="E32" s="103">
        <v>5144</v>
      </c>
      <c r="F32" s="103">
        <v>5282</v>
      </c>
      <c r="G32" s="103">
        <v>4966.58</v>
      </c>
      <c r="H32" s="103">
        <v>5000</v>
      </c>
      <c r="I32" s="155">
        <v>4366.8100000000004</v>
      </c>
      <c r="J32" s="155">
        <v>5822.69</v>
      </c>
      <c r="K32" s="155">
        <v>5400</v>
      </c>
      <c r="L32" s="35"/>
      <c r="M32" s="35"/>
    </row>
    <row r="33" spans="1:13" s="82" customFormat="1" ht="11.65" customHeight="1" x14ac:dyDescent="0.3">
      <c r="A33" s="235" t="s">
        <v>231</v>
      </c>
      <c r="B33" s="235"/>
      <c r="C33" s="235"/>
      <c r="D33" s="13" t="s">
        <v>349</v>
      </c>
      <c r="E33" s="103">
        <v>0</v>
      </c>
      <c r="F33" s="103">
        <v>0</v>
      </c>
      <c r="G33" s="103">
        <v>0</v>
      </c>
      <c r="H33" s="103">
        <v>0</v>
      </c>
      <c r="I33" s="155">
        <v>0</v>
      </c>
      <c r="J33" s="155">
        <v>0</v>
      </c>
      <c r="K33" s="155">
        <v>0</v>
      </c>
      <c r="L33" s="35"/>
      <c r="M33" s="35"/>
    </row>
    <row r="34" spans="1:13" s="82" customFormat="1" ht="11.65" customHeight="1" x14ac:dyDescent="0.3">
      <c r="A34" s="235" t="s">
        <v>231</v>
      </c>
      <c r="B34" s="235"/>
      <c r="C34" s="235"/>
      <c r="D34" s="13" t="s">
        <v>350</v>
      </c>
      <c r="E34" s="103">
        <v>0</v>
      </c>
      <c r="F34" s="103">
        <v>0</v>
      </c>
      <c r="G34" s="103">
        <v>0</v>
      </c>
      <c r="H34" s="103">
        <v>0</v>
      </c>
      <c r="I34" s="155">
        <v>0</v>
      </c>
      <c r="J34" s="155">
        <v>0</v>
      </c>
      <c r="K34" s="155">
        <v>0</v>
      </c>
      <c r="L34" s="35"/>
      <c r="M34" s="35"/>
    </row>
    <row r="35" spans="1:13" ht="11.65" customHeight="1" x14ac:dyDescent="0.3">
      <c r="A35" s="235" t="s">
        <v>231</v>
      </c>
      <c r="B35" s="235"/>
      <c r="C35" s="235"/>
      <c r="D35" s="13" t="s">
        <v>246</v>
      </c>
      <c r="E35" s="103">
        <v>0</v>
      </c>
      <c r="F35" s="103">
        <v>0</v>
      </c>
      <c r="G35" s="103">
        <v>0</v>
      </c>
      <c r="H35" s="103">
        <v>0</v>
      </c>
      <c r="I35" s="155">
        <v>0</v>
      </c>
      <c r="J35" s="155">
        <v>0</v>
      </c>
      <c r="K35" s="155">
        <v>0</v>
      </c>
      <c r="L35" s="35"/>
      <c r="M35" s="35"/>
    </row>
    <row r="36" spans="1:13" ht="11.65" customHeight="1" x14ac:dyDescent="0.3">
      <c r="A36" s="235" t="s">
        <v>231</v>
      </c>
      <c r="B36" s="235"/>
      <c r="C36" s="235"/>
      <c r="D36" s="13" t="s">
        <v>281</v>
      </c>
      <c r="E36" s="103">
        <v>0</v>
      </c>
      <c r="F36" s="103">
        <v>0</v>
      </c>
      <c r="G36" s="103">
        <v>0</v>
      </c>
      <c r="H36" s="103">
        <v>0</v>
      </c>
      <c r="I36" s="155">
        <v>0</v>
      </c>
      <c r="J36" s="155">
        <v>0</v>
      </c>
      <c r="K36" s="155">
        <v>0</v>
      </c>
      <c r="L36" s="35"/>
      <c r="M36" s="35"/>
    </row>
    <row r="37" spans="1:13" ht="2.65" customHeight="1" x14ac:dyDescent="0.25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</row>
    <row r="38" spans="1:13" ht="11.65" customHeight="1" thickBot="1" x14ac:dyDescent="0.3">
      <c r="A38" s="232" t="s">
        <v>250</v>
      </c>
      <c r="B38" s="232"/>
      <c r="C38" s="232"/>
      <c r="D38" s="232"/>
      <c r="E38" s="15">
        <f>SUM(E9:E36)-2</f>
        <v>1699048</v>
      </c>
      <c r="F38" s="15">
        <f>SUM(F9:F36)+2</f>
        <v>1640059</v>
      </c>
      <c r="G38" s="15">
        <f>SUM(G9:G36)</f>
        <v>1712655.9500000004</v>
      </c>
      <c r="H38" s="15">
        <f>SUM(H9:H36)</f>
        <v>1852017</v>
      </c>
      <c r="I38" s="15">
        <f>SUM(I9:I36)</f>
        <v>1437034.67</v>
      </c>
      <c r="J38" s="15">
        <f>SUM(J9:J36)</f>
        <v>1742180.8099999998</v>
      </c>
      <c r="K38" s="15">
        <f>SUM(K9:K36)</f>
        <v>1922420</v>
      </c>
    </row>
    <row r="39" spans="1:13" ht="11.65" customHeight="1" thickTop="1" x14ac:dyDescent="0.25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</row>
    <row r="40" spans="1:13" ht="11.65" customHeight="1" x14ac:dyDescent="0.25">
      <c r="A40" s="237" t="s">
        <v>252</v>
      </c>
      <c r="B40" s="237"/>
      <c r="C40" s="237"/>
      <c r="D40" s="237"/>
      <c r="E40" s="237"/>
      <c r="F40" s="237"/>
      <c r="G40" s="237"/>
      <c r="H40" s="237"/>
      <c r="I40" s="237"/>
      <c r="J40" s="237"/>
      <c r="K40" s="237"/>
    </row>
    <row r="41" spans="1:13" ht="11.65" customHeight="1" x14ac:dyDescent="0.25">
      <c r="A41" s="235"/>
      <c r="B41" s="235"/>
      <c r="C41" s="235"/>
      <c r="D41" s="235"/>
      <c r="E41" s="235"/>
      <c r="F41" s="235"/>
      <c r="G41" s="235"/>
      <c r="H41" s="235"/>
      <c r="I41" s="235"/>
      <c r="J41" s="235"/>
      <c r="K41" s="235"/>
    </row>
    <row r="42" spans="1:13" s="100" customFormat="1" ht="11.65" customHeight="1" x14ac:dyDescent="0.25">
      <c r="A42" s="235" t="s">
        <v>231</v>
      </c>
      <c r="B42" s="235"/>
      <c r="C42" s="235"/>
      <c r="D42" s="13" t="s">
        <v>365</v>
      </c>
      <c r="E42" s="104"/>
      <c r="F42" s="104"/>
      <c r="G42" s="104"/>
      <c r="H42" s="104"/>
      <c r="I42" s="104"/>
      <c r="J42" s="104"/>
      <c r="K42" s="104"/>
    </row>
    <row r="43" spans="1:13" ht="11.65" customHeight="1" x14ac:dyDescent="0.25">
      <c r="A43" s="235" t="s">
        <v>231</v>
      </c>
      <c r="B43" s="235"/>
      <c r="C43" s="235"/>
      <c r="D43" s="73" t="s">
        <v>330</v>
      </c>
      <c r="E43" s="105">
        <v>0</v>
      </c>
      <c r="F43" s="105">
        <v>0</v>
      </c>
      <c r="G43" s="105">
        <v>0</v>
      </c>
      <c r="H43" s="106">
        <v>0</v>
      </c>
      <c r="I43" s="159">
        <v>0</v>
      </c>
      <c r="J43" s="160">
        <v>0</v>
      </c>
      <c r="K43" s="149">
        <v>0</v>
      </c>
      <c r="L43" s="75" t="s">
        <v>398</v>
      </c>
      <c r="M43" s="75"/>
    </row>
    <row r="44" spans="1:13" ht="11.65" customHeight="1" x14ac:dyDescent="0.25">
      <c r="A44" s="235" t="s">
        <v>231</v>
      </c>
      <c r="B44" s="235"/>
      <c r="C44" s="235"/>
      <c r="D44" s="73" t="s">
        <v>316</v>
      </c>
      <c r="E44" s="107">
        <v>0</v>
      </c>
      <c r="F44" s="107">
        <v>0</v>
      </c>
      <c r="G44" s="107">
        <v>0</v>
      </c>
      <c r="H44" s="104">
        <v>0</v>
      </c>
      <c r="I44" s="161">
        <v>0</v>
      </c>
      <c r="J44" s="161">
        <v>0</v>
      </c>
      <c r="K44" s="150">
        <v>0</v>
      </c>
      <c r="L44" s="75" t="s">
        <v>329</v>
      </c>
      <c r="M44" s="75"/>
    </row>
    <row r="45" spans="1:13" x14ac:dyDescent="0.25">
      <c r="A45" s="235" t="s">
        <v>231</v>
      </c>
      <c r="B45" s="235"/>
      <c r="C45" s="235"/>
      <c r="D45" s="12" t="s">
        <v>317</v>
      </c>
      <c r="E45" s="162">
        <f>'General Fund Line Item'!E56</f>
        <v>35606</v>
      </c>
      <c r="F45" s="162">
        <f>'General Fund Line Item'!F56</f>
        <v>29977</v>
      </c>
      <c r="G45" s="162">
        <f>'General Fund Line Item'!G56</f>
        <v>41350.120000000003</v>
      </c>
      <c r="H45" s="162">
        <f>'General Fund Line Item'!H56</f>
        <v>53887</v>
      </c>
      <c r="I45" s="162">
        <f>'General Fund Line Item'!I56</f>
        <v>112353.98</v>
      </c>
      <c r="J45" s="162">
        <f>'General Fund Line Item'!J56</f>
        <v>121300.54000000001</v>
      </c>
      <c r="K45" s="151">
        <f>'General Fund Line Item'!K56</f>
        <v>49950</v>
      </c>
      <c r="L45" s="81" t="s">
        <v>346</v>
      </c>
    </row>
    <row r="46" spans="1:13" x14ac:dyDescent="0.25">
      <c r="A46" s="234" t="s">
        <v>231</v>
      </c>
      <c r="B46" s="234"/>
      <c r="C46" s="234"/>
      <c r="D46" s="4" t="s">
        <v>318</v>
      </c>
      <c r="E46" s="162">
        <f>'General Fund Line Item'!E119</f>
        <v>237989</v>
      </c>
      <c r="F46" s="162">
        <f>'General Fund Line Item'!F119</f>
        <v>231883.5</v>
      </c>
      <c r="G46" s="162">
        <f>'General Fund Line Item'!G119</f>
        <v>289627.44</v>
      </c>
      <c r="H46" s="162">
        <f>'General Fund Line Item'!H119</f>
        <v>281659</v>
      </c>
      <c r="I46" s="162">
        <f>'General Fund Line Item'!I119</f>
        <v>202427.81</v>
      </c>
      <c r="J46" s="162">
        <f>'General Fund Line Item'!J119</f>
        <v>280562.94</v>
      </c>
      <c r="K46" s="151">
        <f>'General Fund Line Item'!K119</f>
        <v>295395.65000000002</v>
      </c>
      <c r="L46" s="81" t="s">
        <v>345</v>
      </c>
    </row>
    <row r="47" spans="1:13" x14ac:dyDescent="0.25">
      <c r="A47" s="234" t="s">
        <v>231</v>
      </c>
      <c r="B47" s="234"/>
      <c r="C47" s="234"/>
      <c r="D47" s="4" t="s">
        <v>319</v>
      </c>
      <c r="E47" s="162">
        <f>'General Fund Line Item'!E198</f>
        <v>169372.01</v>
      </c>
      <c r="F47" s="162">
        <f>'General Fund Line Item'!F198</f>
        <v>182090.80000000002</v>
      </c>
      <c r="G47" s="162">
        <f>'General Fund Line Item'!G198</f>
        <v>152236.59</v>
      </c>
      <c r="H47" s="162">
        <f>'General Fund Line Item'!H198</f>
        <v>241159</v>
      </c>
      <c r="I47" s="162">
        <f>'General Fund Line Item'!I198</f>
        <v>142214.83000000002</v>
      </c>
      <c r="J47" s="162">
        <f>'General Fund Line Item'!J198</f>
        <v>192092.09999999998</v>
      </c>
      <c r="K47" s="151">
        <f>'General Fund Line Item'!K198</f>
        <v>314488.85000000003</v>
      </c>
      <c r="L47" s="81" t="s">
        <v>346</v>
      </c>
      <c r="M47" s="181" t="s">
        <v>430</v>
      </c>
    </row>
    <row r="48" spans="1:13" x14ac:dyDescent="0.25">
      <c r="A48" s="234" t="s">
        <v>231</v>
      </c>
      <c r="B48" s="234"/>
      <c r="C48" s="234"/>
      <c r="D48" s="4" t="s">
        <v>320</v>
      </c>
      <c r="E48" s="162">
        <f>'General Fund Line Item'!E264</f>
        <v>145792</v>
      </c>
      <c r="F48" s="162">
        <f>'General Fund Line Item'!F264</f>
        <v>156114.49000000002</v>
      </c>
      <c r="G48" s="162">
        <f>'General Fund Line Item'!G264</f>
        <v>157588.02000000002</v>
      </c>
      <c r="H48" s="162">
        <f>'General Fund Line Item'!H264</f>
        <v>157739</v>
      </c>
      <c r="I48" s="162">
        <f>'General Fund Line Item'!I264</f>
        <v>120947.27</v>
      </c>
      <c r="J48" s="162">
        <f>'General Fund Line Item'!J264</f>
        <v>160602.01</v>
      </c>
      <c r="K48" s="151">
        <f>'General Fund Line Item'!K264</f>
        <v>160699</v>
      </c>
      <c r="L48" s="81" t="s">
        <v>346</v>
      </c>
    </row>
    <row r="49" spans="1:12" x14ac:dyDescent="0.25">
      <c r="A49" s="234" t="s">
        <v>231</v>
      </c>
      <c r="B49" s="234"/>
      <c r="C49" s="234"/>
      <c r="D49" s="4" t="s">
        <v>321</v>
      </c>
      <c r="E49" s="162">
        <f>'General Fund Line Item'!E332</f>
        <v>129976</v>
      </c>
      <c r="F49" s="162">
        <f>'General Fund Line Item'!F332</f>
        <v>111492</v>
      </c>
      <c r="G49" s="162">
        <f>'General Fund Line Item'!G332</f>
        <v>125985.26000000001</v>
      </c>
      <c r="H49" s="162">
        <f>'General Fund Line Item'!H332</f>
        <v>146407</v>
      </c>
      <c r="I49" s="162">
        <f>'General Fund Line Item'!I332</f>
        <v>84336.420000000013</v>
      </c>
      <c r="J49" s="162">
        <f>'General Fund Line Item'!J332</f>
        <v>94960.16</v>
      </c>
      <c r="K49" s="151">
        <f>'General Fund Line Item'!K332</f>
        <v>99550</v>
      </c>
      <c r="L49" s="81" t="s">
        <v>346</v>
      </c>
    </row>
    <row r="50" spans="1:12" x14ac:dyDescent="0.25">
      <c r="A50" s="234" t="s">
        <v>231</v>
      </c>
      <c r="B50" s="234"/>
      <c r="C50" s="234"/>
      <c r="D50" s="4" t="s">
        <v>322</v>
      </c>
      <c r="E50" s="162">
        <f>'General Fund Line Item'!E409</f>
        <v>615648</v>
      </c>
      <c r="F50" s="162">
        <f>'General Fund Line Item'!F409</f>
        <v>601444.49</v>
      </c>
      <c r="G50" s="162">
        <f>'General Fund Line Item'!G409</f>
        <v>596979.47</v>
      </c>
      <c r="H50" s="162">
        <f>'General Fund Line Item'!H409</f>
        <v>687975</v>
      </c>
      <c r="I50" s="162">
        <f>'General Fund Line Item'!I409</f>
        <v>472366.51</v>
      </c>
      <c r="J50" s="162">
        <f>'General Fund Line Item'!J409</f>
        <v>630306.91999999993</v>
      </c>
      <c r="K50" s="151">
        <f>'General Fund Line Item'!K409</f>
        <v>715694.16999999993</v>
      </c>
      <c r="L50" s="81" t="s">
        <v>346</v>
      </c>
    </row>
    <row r="51" spans="1:12" x14ac:dyDescent="0.25">
      <c r="A51" s="234" t="s">
        <v>231</v>
      </c>
      <c r="B51" s="234"/>
      <c r="C51" s="234"/>
      <c r="D51" s="4" t="s">
        <v>323</v>
      </c>
      <c r="E51" s="162">
        <f>'General Fund Line Item'!E458</f>
        <v>83111</v>
      </c>
      <c r="F51" s="162">
        <f>'General Fund Line Item'!F458</f>
        <v>88141.64</v>
      </c>
      <c r="G51" s="162">
        <f>'General Fund Line Item'!G458</f>
        <v>79382.670000000013</v>
      </c>
      <c r="H51" s="162">
        <f>'General Fund Line Item'!H458</f>
        <v>60193</v>
      </c>
      <c r="I51" s="162">
        <f>'General Fund Line Item'!I458</f>
        <v>30717.61</v>
      </c>
      <c r="J51" s="162">
        <f>'General Fund Line Item'!J458</f>
        <v>39956.039999999994</v>
      </c>
      <c r="K51" s="151">
        <f>'General Fund Line Item'!K458</f>
        <v>64415.49</v>
      </c>
      <c r="L51" s="81" t="s">
        <v>346</v>
      </c>
    </row>
    <row r="52" spans="1:12" x14ac:dyDescent="0.25">
      <c r="A52" s="234" t="s">
        <v>231</v>
      </c>
      <c r="B52" s="234"/>
      <c r="C52" s="234"/>
      <c r="D52" s="4" t="s">
        <v>324</v>
      </c>
      <c r="E52" s="162">
        <f>'General Fund Line Item'!E512</f>
        <v>9796</v>
      </c>
      <c r="F52" s="162">
        <f>'General Fund Line Item'!F512</f>
        <v>11453</v>
      </c>
      <c r="G52" s="162">
        <f>'General Fund Line Item'!G512</f>
        <v>9058.9900000000016</v>
      </c>
      <c r="H52" s="162">
        <f>'General Fund Line Item'!H512</f>
        <v>18908</v>
      </c>
      <c r="I52" s="162">
        <f>'General Fund Line Item'!I512</f>
        <v>10663.83</v>
      </c>
      <c r="J52" s="162">
        <f>'General Fund Line Item'!J512</f>
        <v>15201.44</v>
      </c>
      <c r="K52" s="151">
        <f>'General Fund Line Item'!K512</f>
        <v>19575.5</v>
      </c>
      <c r="L52" s="81" t="s">
        <v>346</v>
      </c>
    </row>
    <row r="53" spans="1:12" x14ac:dyDescent="0.25">
      <c r="A53" s="234" t="s">
        <v>231</v>
      </c>
      <c r="B53" s="234"/>
      <c r="C53" s="234"/>
      <c r="D53" s="4" t="s">
        <v>325</v>
      </c>
      <c r="E53" s="162">
        <f>'General Fund Line Item'!E578</f>
        <v>159175</v>
      </c>
      <c r="F53" s="162">
        <f>'General Fund Line Item'!F578</f>
        <v>146153</v>
      </c>
      <c r="G53" s="162">
        <f>'General Fund Line Item'!G578</f>
        <v>146901.04999999999</v>
      </c>
      <c r="H53" s="162">
        <f>'General Fund Line Item'!H578</f>
        <v>164291</v>
      </c>
      <c r="I53" s="162">
        <f>'General Fund Line Item'!I578</f>
        <v>104874.10999999999</v>
      </c>
      <c r="J53" s="162">
        <f>'General Fund Line Item'!J578</f>
        <v>138063.82999999999</v>
      </c>
      <c r="K53" s="151">
        <f>'General Fund Line Item'!K578</f>
        <v>175011.82</v>
      </c>
      <c r="L53" s="81" t="s">
        <v>346</v>
      </c>
    </row>
    <row r="54" spans="1:12" x14ac:dyDescent="0.25">
      <c r="A54" s="234" t="s">
        <v>231</v>
      </c>
      <c r="B54" s="234"/>
      <c r="C54" s="234"/>
      <c r="D54" s="4" t="s">
        <v>374</v>
      </c>
      <c r="E54" s="162">
        <f>'General Fund Line Item'!E635</f>
        <v>6668</v>
      </c>
      <c r="F54" s="162">
        <f>'General Fund Line Item'!F635</f>
        <v>6070</v>
      </c>
      <c r="G54" s="162">
        <f>'General Fund Line Item'!G635</f>
        <v>18156.759999999995</v>
      </c>
      <c r="H54" s="162">
        <f>'General Fund Line Item'!H635</f>
        <v>10064</v>
      </c>
      <c r="I54" s="162">
        <f>'General Fund Line Item'!I635</f>
        <v>3669.06</v>
      </c>
      <c r="J54" s="162">
        <f>'General Fund Line Item'!J635</f>
        <v>4733</v>
      </c>
      <c r="K54" s="151">
        <f>'General Fund Line Item'!K635</f>
        <v>11471.5</v>
      </c>
      <c r="L54" s="81" t="s">
        <v>346</v>
      </c>
    </row>
    <row r="55" spans="1:12" x14ac:dyDescent="0.25">
      <c r="A55" s="234" t="s">
        <v>231</v>
      </c>
      <c r="B55" s="234"/>
      <c r="C55" s="234"/>
      <c r="D55" s="4" t="s">
        <v>376</v>
      </c>
      <c r="E55" s="162">
        <f>'General Fund Line Item'!E693</f>
        <v>59345</v>
      </c>
      <c r="F55" s="162">
        <f>'General Fund Line Item'!F693</f>
        <v>36461</v>
      </c>
      <c r="G55" s="162">
        <f>'General Fund Line Item'!G693</f>
        <v>17209.259999999998</v>
      </c>
      <c r="H55" s="162">
        <f>'General Fund Line Item'!H693</f>
        <v>475</v>
      </c>
      <c r="I55" s="162">
        <f>'General Fund Line Item'!I693</f>
        <v>0</v>
      </c>
      <c r="J55" s="162">
        <f>'General Fund Line Item'!J693</f>
        <v>0</v>
      </c>
      <c r="K55" s="151">
        <f>'General Fund Line Item'!K693</f>
        <v>0</v>
      </c>
      <c r="L55" s="81" t="s">
        <v>346</v>
      </c>
    </row>
    <row r="56" spans="1:12" x14ac:dyDescent="0.25">
      <c r="A56" s="234" t="s">
        <v>231</v>
      </c>
      <c r="B56" s="234"/>
      <c r="C56" s="234"/>
      <c r="D56" s="4" t="s">
        <v>326</v>
      </c>
      <c r="E56" s="162">
        <f>'General Fund Line Item'!E748</f>
        <v>261</v>
      </c>
      <c r="F56" s="162">
        <f>'General Fund Line Item'!F748</f>
        <v>0</v>
      </c>
      <c r="G56" s="162">
        <f>'General Fund Line Item'!G748</f>
        <v>0</v>
      </c>
      <c r="H56" s="162">
        <f>'General Fund Line Item'!H748</f>
        <v>0</v>
      </c>
      <c r="I56" s="162">
        <f>'General Fund Line Item'!I748</f>
        <v>0</v>
      </c>
      <c r="J56" s="162">
        <f>'General Fund Line Item'!J748</f>
        <v>0</v>
      </c>
      <c r="K56" s="151">
        <f>'General Fund Line Item'!K748</f>
        <v>0</v>
      </c>
      <c r="L56" s="81" t="s">
        <v>346</v>
      </c>
    </row>
    <row r="57" spans="1:12" s="127" customFormat="1" x14ac:dyDescent="0.25">
      <c r="A57" s="234" t="s">
        <v>231</v>
      </c>
      <c r="B57" s="234"/>
      <c r="C57" s="234"/>
      <c r="D57" s="13" t="s">
        <v>327</v>
      </c>
      <c r="E57" s="162">
        <f>'General Fund Line Item'!E803</f>
        <v>92707</v>
      </c>
      <c r="F57" s="162">
        <f>'General Fund Line Item'!F803</f>
        <v>51297.279999999999</v>
      </c>
      <c r="G57" s="162">
        <f>'General Fund Line Item'!G803</f>
        <v>55252.070000000007</v>
      </c>
      <c r="H57" s="162">
        <f>'General Fund Line Item'!H803</f>
        <v>107302</v>
      </c>
      <c r="I57" s="162">
        <f>'General Fund Line Item'!I803</f>
        <v>68561.039999999994</v>
      </c>
      <c r="J57" s="162">
        <f>'General Fund Line Item'!J803</f>
        <v>81592.429999999993</v>
      </c>
      <c r="K57" s="151">
        <f>'General Fund Line Item'!K803</f>
        <v>110458.98999999999</v>
      </c>
      <c r="L57" s="81" t="s">
        <v>346</v>
      </c>
    </row>
    <row r="58" spans="1:12" s="127" customFormat="1" x14ac:dyDescent="0.25">
      <c r="A58" s="234" t="s">
        <v>231</v>
      </c>
      <c r="B58" s="234"/>
      <c r="C58" s="234"/>
      <c r="D58" s="13" t="s">
        <v>375</v>
      </c>
      <c r="E58" s="162">
        <f>'General Fund Line Item'!E860</f>
        <v>11627</v>
      </c>
      <c r="F58" s="162">
        <f>'General Fund Line Item'!F860</f>
        <v>12578</v>
      </c>
      <c r="G58" s="162">
        <f>'General Fund Line Item'!G860</f>
        <v>14139.699999999999</v>
      </c>
      <c r="H58" s="162">
        <f>'General Fund Line Item'!H860</f>
        <v>13259</v>
      </c>
      <c r="I58" s="162">
        <f>'General Fund Line Item'!I860</f>
        <v>8821.7800000000007</v>
      </c>
      <c r="J58" s="162">
        <f>'General Fund Line Item'!J860</f>
        <v>11878.36</v>
      </c>
      <c r="K58" s="151">
        <f>'General Fund Line Item'!K860</f>
        <v>17711</v>
      </c>
      <c r="L58" s="81"/>
    </row>
    <row r="59" spans="1:12" s="171" customFormat="1" x14ac:dyDescent="0.25">
      <c r="A59" s="234" t="s">
        <v>231</v>
      </c>
      <c r="B59" s="234"/>
      <c r="C59" s="234"/>
      <c r="D59" s="4" t="s">
        <v>377</v>
      </c>
      <c r="E59" s="162">
        <f>'General Fund Line Item'!E917</f>
        <v>0</v>
      </c>
      <c r="F59" s="162">
        <f>'General Fund Line Item'!F917</f>
        <v>0</v>
      </c>
      <c r="G59" s="162">
        <f>'General Fund Line Item'!G917</f>
        <v>0</v>
      </c>
      <c r="H59" s="162">
        <f>'General Fund Line Item'!H917</f>
        <v>0</v>
      </c>
      <c r="I59" s="162">
        <f>'General Fund Line Item'!I917</f>
        <v>0</v>
      </c>
      <c r="J59" s="162">
        <f>'General Fund Line Item'!J917</f>
        <v>0</v>
      </c>
      <c r="K59" s="151">
        <f>'General Fund Line Item'!K917</f>
        <v>0</v>
      </c>
      <c r="L59" s="81"/>
    </row>
    <row r="60" spans="1:12" x14ac:dyDescent="0.25">
      <c r="A60" s="234" t="s">
        <v>231</v>
      </c>
      <c r="B60" s="234"/>
      <c r="C60" s="234"/>
      <c r="D60" s="4" t="s">
        <v>419</v>
      </c>
      <c r="E60" s="162">
        <f>'General Fund Line Item'!E976</f>
        <v>0</v>
      </c>
      <c r="F60" s="162">
        <f>'General Fund Line Item'!F976</f>
        <v>0</v>
      </c>
      <c r="G60" s="162">
        <f>'General Fund Line Item'!G976</f>
        <v>3453</v>
      </c>
      <c r="H60" s="162">
        <f>'General Fund Line Item'!H976</f>
        <v>20670</v>
      </c>
      <c r="I60" s="162">
        <f>'General Fund Line Item'!I976</f>
        <v>10043.709999999999</v>
      </c>
      <c r="J60" s="162">
        <f>'General Fund Line Item'!J976</f>
        <v>10044</v>
      </c>
      <c r="K60" s="151">
        <f>'General Fund Line Item'!K976</f>
        <v>30700</v>
      </c>
      <c r="L60" s="81" t="s">
        <v>346</v>
      </c>
    </row>
    <row r="61" spans="1:12" ht="2.65" customHeight="1" x14ac:dyDescent="0.25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38"/>
      <c r="L61" s="1"/>
    </row>
    <row r="62" spans="1:12" ht="15.75" thickBot="1" x14ac:dyDescent="0.3">
      <c r="A62" s="232" t="s">
        <v>253</v>
      </c>
      <c r="B62" s="232"/>
      <c r="C62" s="232"/>
      <c r="D62" s="232"/>
      <c r="E62" s="22">
        <f>SUM(E42:E60)+1</f>
        <v>1757074.01</v>
      </c>
      <c r="F62" s="22">
        <f>SUM(F42:F60)+1</f>
        <v>1665157.2</v>
      </c>
      <c r="G62" s="22">
        <f t="shared" ref="G62:K62" si="0">SUM(G42:G60)</f>
        <v>1707320.4</v>
      </c>
      <c r="H62" s="22">
        <f>SUM(H42:H60)+1</f>
        <v>1963989</v>
      </c>
      <c r="I62" s="22">
        <f t="shared" si="0"/>
        <v>1371997.9600000002</v>
      </c>
      <c r="J62" s="22">
        <f t="shared" si="0"/>
        <v>1781293.77</v>
      </c>
      <c r="K62" s="22">
        <f t="shared" si="0"/>
        <v>2065121.97</v>
      </c>
      <c r="L62" s="1"/>
    </row>
    <row r="63" spans="1:12" ht="15.75" thickTop="1" x14ac:dyDescent="0.25">
      <c r="A63" s="239"/>
      <c r="B63" s="239"/>
      <c r="C63" s="239"/>
      <c r="D63" s="239"/>
      <c r="E63" s="239"/>
      <c r="F63" s="239"/>
      <c r="G63" s="239"/>
      <c r="H63" s="239"/>
      <c r="I63" s="239"/>
      <c r="J63" s="239"/>
      <c r="K63" s="239"/>
      <c r="L63" s="1"/>
    </row>
    <row r="64" spans="1:12" x14ac:dyDescent="0.25">
      <c r="A64" s="232" t="s">
        <v>255</v>
      </c>
      <c r="B64" s="232"/>
      <c r="C64" s="232"/>
      <c r="D64" s="232"/>
      <c r="E64" s="23">
        <f t="shared" ref="E64:K64" si="1">E38-E62</f>
        <v>-58026.010000000009</v>
      </c>
      <c r="F64" s="23">
        <f t="shared" si="1"/>
        <v>-25098.199999999953</v>
      </c>
      <c r="G64" s="23">
        <f t="shared" si="1"/>
        <v>5335.5500000005122</v>
      </c>
      <c r="H64" s="23">
        <f t="shared" si="1"/>
        <v>-111972</v>
      </c>
      <c r="I64" s="23">
        <f t="shared" si="1"/>
        <v>65036.70999999973</v>
      </c>
      <c r="J64" s="23">
        <f t="shared" si="1"/>
        <v>-39112.960000000196</v>
      </c>
      <c r="K64" s="23">
        <f t="shared" si="1"/>
        <v>-142701.96999999997</v>
      </c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 t="s">
        <v>396</v>
      </c>
      <c r="H66" s="136">
        <f>'System Fund Fin. &amp; Exp. Sum.'!K44</f>
        <v>-299999.96999999974</v>
      </c>
      <c r="I66" s="1" t="s">
        <v>395</v>
      </c>
      <c r="J66" s="1"/>
      <c r="K66" s="136">
        <f>K64+'System Fund Fin. &amp; Exp. Sum.'!K44</f>
        <v>-442701.93999999971</v>
      </c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 t="s">
        <v>426</v>
      </c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L373" s="1"/>
    </row>
    <row r="374" spans="1:12" x14ac:dyDescent="0.25">
      <c r="A374" s="1"/>
    </row>
    <row r="375" spans="1:12" x14ac:dyDescent="0.25">
      <c r="A375" s="1"/>
    </row>
    <row r="376" spans="1:12" x14ac:dyDescent="0.25">
      <c r="A376" s="1"/>
    </row>
    <row r="377" spans="1:12" x14ac:dyDescent="0.25">
      <c r="A377" s="1"/>
    </row>
    <row r="378" spans="1:12" x14ac:dyDescent="0.25">
      <c r="A378" s="1"/>
    </row>
  </sheetData>
  <mergeCells count="65">
    <mergeCell ref="A5:C5"/>
    <mergeCell ref="A25:C25"/>
    <mergeCell ref="A26:C26"/>
    <mergeCell ref="A27:C27"/>
    <mergeCell ref="A28:C28"/>
    <mergeCell ref="A6:K6"/>
    <mergeCell ref="A8:K8"/>
    <mergeCell ref="A19:C19"/>
    <mergeCell ref="A7:K7"/>
    <mergeCell ref="A23:C23"/>
    <mergeCell ref="A24:C24"/>
    <mergeCell ref="A9:C9"/>
    <mergeCell ref="A1:K1"/>
    <mergeCell ref="A2:K2"/>
    <mergeCell ref="A3:K3"/>
    <mergeCell ref="A4:G4"/>
    <mergeCell ref="H4:J4"/>
    <mergeCell ref="A64:D64"/>
    <mergeCell ref="A10:C10"/>
    <mergeCell ref="A13:C13"/>
    <mergeCell ref="A15:C15"/>
    <mergeCell ref="A16:C16"/>
    <mergeCell ref="A17:C17"/>
    <mergeCell ref="A18:C18"/>
    <mergeCell ref="A21:C21"/>
    <mergeCell ref="A22:C22"/>
    <mergeCell ref="A61:K61"/>
    <mergeCell ref="A62:D62"/>
    <mergeCell ref="A63:K63"/>
    <mergeCell ref="A51:C51"/>
    <mergeCell ref="A43:C43"/>
    <mergeCell ref="A52:C52"/>
    <mergeCell ref="A53:C53"/>
    <mergeCell ref="A60:C60"/>
    <mergeCell ref="A38:D38"/>
    <mergeCell ref="A39:K39"/>
    <mergeCell ref="A40:K40"/>
    <mergeCell ref="A41:K41"/>
    <mergeCell ref="A54:C54"/>
    <mergeCell ref="A55:C55"/>
    <mergeCell ref="A56:C56"/>
    <mergeCell ref="A45:C45"/>
    <mergeCell ref="A46:C46"/>
    <mergeCell ref="A47:C47"/>
    <mergeCell ref="A48:C48"/>
    <mergeCell ref="A57:C57"/>
    <mergeCell ref="A58:C58"/>
    <mergeCell ref="A42:C42"/>
    <mergeCell ref="A49:C49"/>
    <mergeCell ref="A50:C50"/>
    <mergeCell ref="A44:C44"/>
    <mergeCell ref="A59:C59"/>
    <mergeCell ref="A11:C11"/>
    <mergeCell ref="A12:C12"/>
    <mergeCell ref="A14:C14"/>
    <mergeCell ref="A20:C20"/>
    <mergeCell ref="A31:C31"/>
    <mergeCell ref="A37:K37"/>
    <mergeCell ref="A36:C36"/>
    <mergeCell ref="A30:C30"/>
    <mergeCell ref="A35:C35"/>
    <mergeCell ref="A32:C32"/>
    <mergeCell ref="A33:C33"/>
    <mergeCell ref="A34:C34"/>
    <mergeCell ref="A29:C29"/>
  </mergeCells>
  <pageMargins left="0.5" right="0.25" top="0.75" bottom="0.5" header="0.3" footer="0.3"/>
  <pageSetup scale="90" orientation="portrait" r:id="rId1"/>
  <headerFooter>
    <oddHeader xml:space="preserve">&amp;L&amp;"-,Bold"&amp;D &amp;T&amp;C&amp;"-,Bold"City of San Augustine&amp;R&amp;"-,Bold"&amp;P  of  &amp;N  </oddHeader>
    <oddFooter>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N1612"/>
  <sheetViews>
    <sheetView tabSelected="1" zoomScaleNormal="100" workbookViewId="0">
      <pane ySplit="2280" topLeftCell="A18" activePane="bottomLeft"/>
      <selection activeCell="P3" sqref="P3"/>
      <selection pane="bottomLeft" activeCell="P3" sqref="P3"/>
    </sheetView>
  </sheetViews>
  <sheetFormatPr defaultRowHeight="15" x14ac:dyDescent="0.25"/>
  <cols>
    <col min="1" max="1" width="2.140625" customWidth="1"/>
    <col min="2" max="2" width="3.28515625" customWidth="1"/>
    <col min="3" max="3" width="5.140625" customWidth="1"/>
    <col min="4" max="4" width="34.28515625" customWidth="1"/>
    <col min="5" max="8" width="8.85546875" customWidth="1"/>
    <col min="9" max="9" width="9" customWidth="1"/>
    <col min="10" max="11" width="8.85546875" customWidth="1"/>
    <col min="12" max="12" width="16.140625" customWidth="1"/>
    <col min="13" max="13" width="11.42578125" customWidth="1"/>
  </cols>
  <sheetData>
    <row r="1" spans="1:12" x14ac:dyDescent="0.25">
      <c r="A1" s="223" t="s">
        <v>173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2" x14ac:dyDescent="0.25">
      <c r="A2" s="240" t="s">
        <v>447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2" x14ac:dyDescent="0.25">
      <c r="A3" s="240" t="s">
        <v>229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2" ht="18" customHeight="1" x14ac:dyDescent="0.25">
      <c r="A4" s="225"/>
      <c r="B4" s="225"/>
      <c r="C4" s="225"/>
      <c r="D4" s="225"/>
      <c r="E4" s="225"/>
      <c r="F4" s="225"/>
      <c r="G4" s="225"/>
      <c r="H4" s="241" t="s">
        <v>450</v>
      </c>
      <c r="I4" s="241"/>
      <c r="J4" s="241"/>
      <c r="K4" s="148" t="s">
        <v>451</v>
      </c>
    </row>
    <row r="5" spans="1:12" ht="36" customHeight="1" thickBot="1" x14ac:dyDescent="0.3">
      <c r="A5" s="226" t="s">
        <v>154</v>
      </c>
      <c r="B5" s="256"/>
      <c r="C5" s="256"/>
      <c r="D5" s="5" t="s">
        <v>155</v>
      </c>
      <c r="E5" s="205" t="s">
        <v>403</v>
      </c>
      <c r="F5" s="205" t="s">
        <v>429</v>
      </c>
      <c r="G5" s="145" t="s">
        <v>448</v>
      </c>
      <c r="H5" s="6" t="s">
        <v>150</v>
      </c>
      <c r="I5" s="6" t="s">
        <v>151</v>
      </c>
      <c r="J5" s="6" t="s">
        <v>152</v>
      </c>
      <c r="K5" s="6" t="s">
        <v>153</v>
      </c>
    </row>
    <row r="6" spans="1:12" ht="28.9" customHeight="1" x14ac:dyDescent="0.25">
      <c r="A6" s="250" t="s">
        <v>157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</row>
    <row r="7" spans="1:12" ht="15" customHeight="1" x14ac:dyDescent="0.25">
      <c r="A7" s="252" t="s">
        <v>162</v>
      </c>
      <c r="B7" s="252"/>
      <c r="C7" s="252"/>
      <c r="D7" s="252"/>
      <c r="E7" s="260"/>
      <c r="F7" s="260"/>
      <c r="G7" s="260"/>
      <c r="H7" s="260"/>
      <c r="I7" s="260"/>
      <c r="J7" s="260"/>
      <c r="K7" s="260"/>
    </row>
    <row r="8" spans="1:12" x14ac:dyDescent="0.25">
      <c r="A8" s="2">
        <v>1</v>
      </c>
      <c r="B8" s="2">
        <v>501</v>
      </c>
      <c r="C8" s="2">
        <v>51010</v>
      </c>
      <c r="D8" s="3" t="s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1"/>
    </row>
    <row r="9" spans="1:12" ht="13.7" customHeight="1" x14ac:dyDescent="0.25">
      <c r="A9" s="2">
        <v>1</v>
      </c>
      <c r="B9" s="168">
        <v>501</v>
      </c>
      <c r="C9" s="2">
        <v>51040</v>
      </c>
      <c r="D9" s="3" t="s">
        <v>1</v>
      </c>
      <c r="E9" s="39">
        <v>0</v>
      </c>
      <c r="F9" s="39">
        <v>0</v>
      </c>
      <c r="G9" s="39">
        <v>0</v>
      </c>
      <c r="H9" s="39">
        <v>0</v>
      </c>
      <c r="I9" s="39">
        <f>'[1]2012'!G98</f>
        <v>0</v>
      </c>
      <c r="J9" s="39">
        <v>0</v>
      </c>
      <c r="K9" s="39">
        <v>0</v>
      </c>
      <c r="L9" s="1"/>
    </row>
    <row r="10" spans="1:12" x14ac:dyDescent="0.25">
      <c r="A10" s="2">
        <v>1</v>
      </c>
      <c r="B10" s="2">
        <v>501</v>
      </c>
      <c r="C10" s="2">
        <v>51060</v>
      </c>
      <c r="D10" s="3" t="s">
        <v>2</v>
      </c>
      <c r="E10" s="39">
        <v>8300</v>
      </c>
      <c r="F10" s="39">
        <v>8200</v>
      </c>
      <c r="G10" s="39">
        <v>8300</v>
      </c>
      <c r="H10" s="39">
        <v>8400</v>
      </c>
      <c r="I10" s="43">
        <v>6450</v>
      </c>
      <c r="J10" s="39">
        <v>8400</v>
      </c>
      <c r="K10" s="39">
        <v>8400</v>
      </c>
      <c r="L10" s="1"/>
    </row>
    <row r="11" spans="1:12" ht="17.45" customHeight="1" x14ac:dyDescent="0.25">
      <c r="A11" s="253" t="s">
        <v>158</v>
      </c>
      <c r="B11" s="254"/>
      <c r="C11" s="254"/>
      <c r="D11" s="254"/>
      <c r="E11" s="40">
        <f>SUM(E8:E10)</f>
        <v>8300</v>
      </c>
      <c r="F11" s="40">
        <f t="shared" ref="F11:K11" si="0">SUM(F8:F10)</f>
        <v>8200</v>
      </c>
      <c r="G11" s="40">
        <f t="shared" si="0"/>
        <v>8300</v>
      </c>
      <c r="H11" s="40">
        <f t="shared" si="0"/>
        <v>8400</v>
      </c>
      <c r="I11" s="40">
        <f t="shared" si="0"/>
        <v>6450</v>
      </c>
      <c r="J11" s="40">
        <f t="shared" si="0"/>
        <v>8400</v>
      </c>
      <c r="K11" s="40">
        <f t="shared" si="0"/>
        <v>8400</v>
      </c>
      <c r="L11" s="1"/>
    </row>
    <row r="12" spans="1:12" ht="12.6" customHeight="1" x14ac:dyDescent="0.25">
      <c r="A12" s="255" t="s">
        <v>161</v>
      </c>
      <c r="B12" s="255"/>
      <c r="C12" s="255"/>
      <c r="D12" s="255"/>
      <c r="E12" s="259"/>
      <c r="F12" s="259"/>
      <c r="G12" s="259"/>
      <c r="H12" s="259"/>
      <c r="I12" s="259"/>
      <c r="J12" s="259"/>
      <c r="K12" s="259"/>
      <c r="L12" s="1"/>
    </row>
    <row r="13" spans="1:12" x14ac:dyDescent="0.25">
      <c r="A13" s="2">
        <v>1</v>
      </c>
      <c r="B13" s="2">
        <v>501</v>
      </c>
      <c r="C13" s="2">
        <v>52010</v>
      </c>
      <c r="D13" s="3" t="s">
        <v>3</v>
      </c>
      <c r="E13" s="39">
        <v>0</v>
      </c>
      <c r="F13" s="39">
        <v>0</v>
      </c>
      <c r="G13" s="39">
        <v>15.58</v>
      </c>
      <c r="H13" s="39">
        <v>0</v>
      </c>
      <c r="I13" s="39">
        <v>0</v>
      </c>
      <c r="J13" s="39">
        <v>0</v>
      </c>
      <c r="K13" s="39">
        <v>0</v>
      </c>
      <c r="L13" s="1"/>
    </row>
    <row r="14" spans="1:12" x14ac:dyDescent="0.25">
      <c r="A14" s="2">
        <v>1</v>
      </c>
      <c r="B14" s="2">
        <v>501</v>
      </c>
      <c r="C14" s="2">
        <v>52020</v>
      </c>
      <c r="D14" s="3" t="s">
        <v>4</v>
      </c>
      <c r="E14" s="39">
        <v>1003</v>
      </c>
      <c r="F14" s="39">
        <v>1080</v>
      </c>
      <c r="G14" s="39">
        <v>828.28</v>
      </c>
      <c r="H14" s="39">
        <v>2000</v>
      </c>
      <c r="I14" s="43">
        <v>599.76</v>
      </c>
      <c r="J14" s="39">
        <v>700</v>
      </c>
      <c r="K14" s="39">
        <v>2000</v>
      </c>
      <c r="L14" s="1"/>
    </row>
    <row r="15" spans="1:12" x14ac:dyDescent="0.25">
      <c r="A15" s="2">
        <v>1</v>
      </c>
      <c r="B15" s="2">
        <v>501</v>
      </c>
      <c r="C15" s="2">
        <v>52110</v>
      </c>
      <c r="D15" s="3" t="s">
        <v>5</v>
      </c>
      <c r="E15" s="39">
        <v>163</v>
      </c>
      <c r="F15" s="39">
        <v>446</v>
      </c>
      <c r="G15" s="39">
        <v>995.65</v>
      </c>
      <c r="H15" s="39">
        <v>500</v>
      </c>
      <c r="I15" s="39">
        <v>126</v>
      </c>
      <c r="J15" s="39">
        <v>150</v>
      </c>
      <c r="K15" s="39">
        <v>500</v>
      </c>
      <c r="L15" s="1"/>
    </row>
    <row r="16" spans="1:12" x14ac:dyDescent="0.25">
      <c r="A16" s="243" t="s">
        <v>159</v>
      </c>
      <c r="B16" s="244"/>
      <c r="C16" s="244"/>
      <c r="D16" s="244"/>
      <c r="E16" s="40">
        <f>SUM(E13:E15)</f>
        <v>1166</v>
      </c>
      <c r="F16" s="40">
        <f t="shared" ref="F16:K16" si="1">SUM(F13:F15)</f>
        <v>1526</v>
      </c>
      <c r="G16" s="40">
        <f t="shared" si="1"/>
        <v>1839.51</v>
      </c>
      <c r="H16" s="40">
        <f t="shared" si="1"/>
        <v>2500</v>
      </c>
      <c r="I16" s="40">
        <f t="shared" si="1"/>
        <v>725.76</v>
      </c>
      <c r="J16" s="40">
        <f t="shared" si="1"/>
        <v>850</v>
      </c>
      <c r="K16" s="40">
        <f t="shared" si="1"/>
        <v>2500</v>
      </c>
      <c r="L16" s="1"/>
    </row>
    <row r="17" spans="1:12" ht="12.6" customHeight="1" x14ac:dyDescent="0.25">
      <c r="A17" s="245" t="s">
        <v>160</v>
      </c>
      <c r="B17" s="245"/>
      <c r="C17" s="245"/>
      <c r="D17" s="245"/>
      <c r="E17" s="259"/>
      <c r="F17" s="259"/>
      <c r="G17" s="259"/>
      <c r="H17" s="259"/>
      <c r="I17" s="259"/>
      <c r="J17" s="259"/>
      <c r="K17" s="259"/>
      <c r="L17" s="1"/>
    </row>
    <row r="18" spans="1:12" x14ac:dyDescent="0.25">
      <c r="A18" s="2">
        <v>1</v>
      </c>
      <c r="B18" s="2">
        <v>501</v>
      </c>
      <c r="C18" s="2">
        <v>53030</v>
      </c>
      <c r="D18" s="3" t="s">
        <v>6</v>
      </c>
      <c r="E18" s="39">
        <v>639</v>
      </c>
      <c r="F18" s="39">
        <v>620</v>
      </c>
      <c r="G18" s="39">
        <v>605.44000000000005</v>
      </c>
      <c r="H18" s="39">
        <v>700</v>
      </c>
      <c r="I18" s="39">
        <v>729.86</v>
      </c>
      <c r="J18" s="39">
        <v>730</v>
      </c>
      <c r="K18" s="39">
        <v>750</v>
      </c>
      <c r="L18" s="1"/>
    </row>
    <row r="19" spans="1:12" x14ac:dyDescent="0.25">
      <c r="A19" s="2">
        <v>1</v>
      </c>
      <c r="B19" s="2">
        <v>501</v>
      </c>
      <c r="C19" s="2">
        <v>53050</v>
      </c>
      <c r="D19" s="3" t="s">
        <v>7</v>
      </c>
      <c r="E19" s="39">
        <v>7448</v>
      </c>
      <c r="F19" s="39">
        <v>7492</v>
      </c>
      <c r="G19" s="39">
        <v>6900</v>
      </c>
      <c r="H19" s="39">
        <v>7500</v>
      </c>
      <c r="I19" s="39">
        <v>5004</v>
      </c>
      <c r="J19" s="39">
        <v>6700</v>
      </c>
      <c r="K19" s="39">
        <v>7500</v>
      </c>
      <c r="L19" s="1"/>
    </row>
    <row r="20" spans="1:12" x14ac:dyDescent="0.25">
      <c r="A20" s="2">
        <v>1</v>
      </c>
      <c r="B20" s="2">
        <v>501</v>
      </c>
      <c r="C20" s="2">
        <v>53060</v>
      </c>
      <c r="D20" s="3" t="s">
        <v>8</v>
      </c>
      <c r="E20" s="39">
        <v>3327</v>
      </c>
      <c r="F20" s="39">
        <v>4313</v>
      </c>
      <c r="G20" s="39">
        <v>5137.51</v>
      </c>
      <c r="H20" s="39">
        <v>5500</v>
      </c>
      <c r="I20" s="39">
        <v>5555.36</v>
      </c>
      <c r="J20" s="39">
        <v>5555</v>
      </c>
      <c r="K20" s="39">
        <v>5500</v>
      </c>
      <c r="L20" s="1"/>
    </row>
    <row r="21" spans="1:12" x14ac:dyDescent="0.25">
      <c r="A21" s="2">
        <v>1</v>
      </c>
      <c r="B21" s="2">
        <v>501</v>
      </c>
      <c r="C21" s="2">
        <v>53070</v>
      </c>
      <c r="D21" s="3" t="s">
        <v>9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1"/>
    </row>
    <row r="22" spans="1:12" x14ac:dyDescent="0.25">
      <c r="A22" s="2">
        <v>1</v>
      </c>
      <c r="B22" s="2">
        <v>501</v>
      </c>
      <c r="C22" s="2">
        <v>53100</v>
      </c>
      <c r="D22" s="3" t="s">
        <v>10</v>
      </c>
      <c r="E22" s="39">
        <v>1712</v>
      </c>
      <c r="F22" s="39">
        <v>0</v>
      </c>
      <c r="G22" s="39">
        <v>0</v>
      </c>
      <c r="H22" s="39">
        <v>5000</v>
      </c>
      <c r="I22" s="39">
        <v>0</v>
      </c>
      <c r="J22" s="39">
        <v>0</v>
      </c>
      <c r="K22" s="39">
        <v>5000</v>
      </c>
      <c r="L22" s="1"/>
    </row>
    <row r="23" spans="1:12" x14ac:dyDescent="0.25">
      <c r="A23" s="2">
        <v>1</v>
      </c>
      <c r="B23" s="2">
        <v>501</v>
      </c>
      <c r="C23" s="2">
        <v>53110</v>
      </c>
      <c r="D23" s="3" t="s">
        <v>11</v>
      </c>
      <c r="E23" s="39">
        <v>689</v>
      </c>
      <c r="F23" s="39">
        <v>973</v>
      </c>
      <c r="G23" s="39">
        <v>1223</v>
      </c>
      <c r="H23" s="39">
        <v>1500</v>
      </c>
      <c r="I23" s="39">
        <v>810</v>
      </c>
      <c r="J23" s="39">
        <v>810</v>
      </c>
      <c r="K23" s="39">
        <v>1500</v>
      </c>
      <c r="L23" s="1"/>
    </row>
    <row r="24" spans="1:12" x14ac:dyDescent="0.25">
      <c r="A24" s="2">
        <v>1</v>
      </c>
      <c r="B24" s="2">
        <v>501</v>
      </c>
      <c r="C24" s="2">
        <v>53130</v>
      </c>
      <c r="D24" s="3" t="s">
        <v>12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1"/>
    </row>
    <row r="25" spans="1:12" x14ac:dyDescent="0.25">
      <c r="A25" s="2">
        <v>1</v>
      </c>
      <c r="B25" s="2">
        <v>501</v>
      </c>
      <c r="C25" s="2">
        <v>53150</v>
      </c>
      <c r="D25" s="3" t="s">
        <v>13</v>
      </c>
      <c r="E25" s="39">
        <v>1250</v>
      </c>
      <c r="F25" s="39">
        <v>1330</v>
      </c>
      <c r="G25" s="39">
        <v>1745</v>
      </c>
      <c r="H25" s="39">
        <v>2100</v>
      </c>
      <c r="I25" s="39">
        <v>1825</v>
      </c>
      <c r="J25" s="39">
        <v>1825</v>
      </c>
      <c r="K25" s="39">
        <v>2100</v>
      </c>
      <c r="L25" s="1"/>
    </row>
    <row r="26" spans="1:12" x14ac:dyDescent="0.25">
      <c r="A26" s="2">
        <v>1</v>
      </c>
      <c r="B26" s="2">
        <v>501</v>
      </c>
      <c r="C26" s="2">
        <v>53160</v>
      </c>
      <c r="D26" s="3" t="s">
        <v>14</v>
      </c>
      <c r="E26" s="39">
        <v>2363</v>
      </c>
      <c r="F26" s="39">
        <v>1222</v>
      </c>
      <c r="G26" s="39">
        <v>2089</v>
      </c>
      <c r="H26" s="39">
        <v>5000</v>
      </c>
      <c r="I26" s="39">
        <v>970</v>
      </c>
      <c r="J26" s="39">
        <v>2100</v>
      </c>
      <c r="K26" s="39">
        <v>5000</v>
      </c>
      <c r="L26" s="1"/>
    </row>
    <row r="27" spans="1:12" x14ac:dyDescent="0.25">
      <c r="A27" s="2">
        <v>1</v>
      </c>
      <c r="B27" s="2">
        <v>501</v>
      </c>
      <c r="C27" s="2">
        <v>53170</v>
      </c>
      <c r="D27" s="3" t="s">
        <v>15</v>
      </c>
      <c r="E27" s="39">
        <v>2353</v>
      </c>
      <c r="F27" s="39">
        <v>2688</v>
      </c>
      <c r="G27" s="39">
        <v>11074.61</v>
      </c>
      <c r="H27" s="39">
        <v>2700</v>
      </c>
      <c r="I27" s="39">
        <v>78070.02</v>
      </c>
      <c r="J27" s="39">
        <v>80000</v>
      </c>
      <c r="K27" s="39">
        <v>1500</v>
      </c>
      <c r="L27" s="1"/>
    </row>
    <row r="28" spans="1:12" x14ac:dyDescent="0.25">
      <c r="A28" s="243" t="s">
        <v>163</v>
      </c>
      <c r="B28" s="244"/>
      <c r="C28" s="244"/>
      <c r="D28" s="244"/>
      <c r="E28" s="40">
        <f>SUM(E18:E27)</f>
        <v>19781</v>
      </c>
      <c r="F28" s="40">
        <f>SUM(F18:F27)-1</f>
        <v>18637</v>
      </c>
      <c r="G28" s="40">
        <f t="shared" ref="G28:K28" si="2">SUM(G18:G27)</f>
        <v>28774.560000000001</v>
      </c>
      <c r="H28" s="40">
        <f t="shared" si="2"/>
        <v>30000</v>
      </c>
      <c r="I28" s="40">
        <f t="shared" si="2"/>
        <v>92964.24</v>
      </c>
      <c r="J28" s="40">
        <f t="shared" si="2"/>
        <v>97720</v>
      </c>
      <c r="K28" s="40">
        <f t="shared" si="2"/>
        <v>28850</v>
      </c>
      <c r="L28" s="1"/>
    </row>
    <row r="29" spans="1:12" ht="12.6" customHeight="1" x14ac:dyDescent="0.25">
      <c r="A29" s="245" t="s">
        <v>164</v>
      </c>
      <c r="B29" s="245"/>
      <c r="C29" s="245"/>
      <c r="D29" s="245"/>
      <c r="E29" s="259"/>
      <c r="F29" s="259"/>
      <c r="G29" s="259"/>
      <c r="H29" s="259"/>
      <c r="I29" s="259"/>
      <c r="J29" s="259"/>
      <c r="K29" s="259"/>
      <c r="L29" s="1"/>
    </row>
    <row r="30" spans="1:12" x14ac:dyDescent="0.25">
      <c r="A30" s="2">
        <v>1</v>
      </c>
      <c r="B30" s="2">
        <v>501</v>
      </c>
      <c r="C30" s="2">
        <v>54010</v>
      </c>
      <c r="D30" s="3" t="s">
        <v>16</v>
      </c>
      <c r="E30" s="39">
        <v>0</v>
      </c>
      <c r="F30" s="39">
        <v>0</v>
      </c>
      <c r="G30" s="39">
        <f>'[2]Trial Balance'!I19</f>
        <v>0</v>
      </c>
      <c r="H30" s="39">
        <v>0</v>
      </c>
      <c r="I30" s="39">
        <v>0</v>
      </c>
      <c r="J30" s="39">
        <v>0</v>
      </c>
      <c r="K30" s="39">
        <v>0</v>
      </c>
      <c r="L30" s="1"/>
    </row>
    <row r="31" spans="1:12" x14ac:dyDescent="0.25">
      <c r="A31" s="2">
        <v>1</v>
      </c>
      <c r="B31" s="2">
        <v>501</v>
      </c>
      <c r="C31" s="2">
        <v>54140</v>
      </c>
      <c r="D31" s="3" t="s">
        <v>17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1"/>
    </row>
    <row r="32" spans="1:12" x14ac:dyDescent="0.25">
      <c r="A32" s="243" t="s">
        <v>166</v>
      </c>
      <c r="B32" s="244"/>
      <c r="C32" s="244"/>
      <c r="D32" s="244"/>
      <c r="E32" s="40">
        <f>SUM(E30:E31)</f>
        <v>0</v>
      </c>
      <c r="F32" s="40">
        <f t="shared" ref="F32:K32" si="3">SUM(F30:F31)</f>
        <v>0</v>
      </c>
      <c r="G32" s="40">
        <f t="shared" si="3"/>
        <v>0</v>
      </c>
      <c r="H32" s="40">
        <f t="shared" si="3"/>
        <v>0</v>
      </c>
      <c r="I32" s="40">
        <f t="shared" si="3"/>
        <v>0</v>
      </c>
      <c r="J32" s="40">
        <f t="shared" si="3"/>
        <v>0</v>
      </c>
      <c r="K32" s="40">
        <f t="shared" si="3"/>
        <v>0</v>
      </c>
      <c r="L32" s="1"/>
    </row>
    <row r="33" spans="1:12" ht="13.15" customHeight="1" x14ac:dyDescent="0.25">
      <c r="A33" s="245" t="s">
        <v>165</v>
      </c>
      <c r="B33" s="246"/>
      <c r="C33" s="246"/>
      <c r="D33" s="246"/>
      <c r="E33" s="261"/>
      <c r="F33" s="261"/>
      <c r="G33" s="261"/>
      <c r="H33" s="261"/>
      <c r="I33" s="261"/>
      <c r="J33" s="261"/>
      <c r="K33" s="261"/>
      <c r="L33" s="1"/>
    </row>
    <row r="34" spans="1:12" x14ac:dyDescent="0.25">
      <c r="A34" s="2">
        <v>1</v>
      </c>
      <c r="B34" s="2">
        <v>501</v>
      </c>
      <c r="C34" s="2">
        <v>55010</v>
      </c>
      <c r="D34" s="3" t="s">
        <v>18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1"/>
    </row>
    <row r="35" spans="1:12" x14ac:dyDescent="0.25">
      <c r="A35" s="2">
        <v>1</v>
      </c>
      <c r="B35" s="2">
        <v>501</v>
      </c>
      <c r="C35" s="2">
        <v>55040</v>
      </c>
      <c r="D35" s="3" t="s">
        <v>86</v>
      </c>
      <c r="E35" s="39">
        <v>815</v>
      </c>
      <c r="F35" s="39">
        <v>1025</v>
      </c>
      <c r="G35" s="39">
        <v>1847.8</v>
      </c>
      <c r="H35" s="39">
        <v>1000</v>
      </c>
      <c r="I35" s="39">
        <v>183.61</v>
      </c>
      <c r="J35" s="39">
        <v>184</v>
      </c>
      <c r="K35" s="39">
        <v>1000</v>
      </c>
      <c r="L35" s="1"/>
    </row>
    <row r="36" spans="1:12" x14ac:dyDescent="0.25">
      <c r="A36" s="2">
        <v>1</v>
      </c>
      <c r="B36" s="2">
        <v>501</v>
      </c>
      <c r="C36" s="2">
        <v>55070</v>
      </c>
      <c r="D36" s="3" t="s">
        <v>15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1"/>
    </row>
    <row r="37" spans="1:12" x14ac:dyDescent="0.25">
      <c r="A37" s="243" t="s">
        <v>167</v>
      </c>
      <c r="B37" s="243"/>
      <c r="C37" s="243"/>
      <c r="D37" s="243"/>
      <c r="E37" s="40">
        <f>SUM(E34:E36)</f>
        <v>815</v>
      </c>
      <c r="F37" s="40">
        <f t="shared" ref="F37:K37" si="4">SUM(F34:F36)</f>
        <v>1025</v>
      </c>
      <c r="G37" s="40">
        <f t="shared" si="4"/>
        <v>1847.8</v>
      </c>
      <c r="H37" s="40">
        <f t="shared" si="4"/>
        <v>1000</v>
      </c>
      <c r="I37" s="40">
        <f t="shared" si="4"/>
        <v>183.61</v>
      </c>
      <c r="J37" s="40">
        <f t="shared" si="4"/>
        <v>184</v>
      </c>
      <c r="K37" s="40">
        <f t="shared" si="4"/>
        <v>1000</v>
      </c>
      <c r="L37" s="1"/>
    </row>
    <row r="38" spans="1:12" ht="12.6" customHeight="1" x14ac:dyDescent="0.25">
      <c r="A38" s="245" t="s">
        <v>168</v>
      </c>
      <c r="B38" s="245"/>
      <c r="C38" s="245"/>
      <c r="D38" s="245"/>
      <c r="E38" s="261"/>
      <c r="F38" s="261"/>
      <c r="G38" s="261"/>
      <c r="H38" s="261"/>
      <c r="I38" s="261"/>
      <c r="J38" s="261"/>
      <c r="K38" s="261"/>
      <c r="L38" s="1"/>
    </row>
    <row r="39" spans="1:12" x14ac:dyDescent="0.25">
      <c r="A39" s="2">
        <v>1</v>
      </c>
      <c r="B39" s="2">
        <v>501</v>
      </c>
      <c r="C39" s="2">
        <v>56010</v>
      </c>
      <c r="D39" s="3" t="s">
        <v>19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1"/>
    </row>
    <row r="40" spans="1:12" x14ac:dyDescent="0.25">
      <c r="A40" s="2">
        <v>1</v>
      </c>
      <c r="B40" s="2">
        <v>501</v>
      </c>
      <c r="C40" s="2">
        <v>56030</v>
      </c>
      <c r="D40" s="3" t="s">
        <v>20</v>
      </c>
      <c r="E40" s="39">
        <v>0</v>
      </c>
      <c r="F40" s="39">
        <v>0</v>
      </c>
      <c r="G40" s="39">
        <v>0</v>
      </c>
      <c r="H40" s="39">
        <f>'[1]2012'!F120</f>
        <v>0</v>
      </c>
      <c r="I40" s="39">
        <v>0</v>
      </c>
      <c r="J40" s="39">
        <v>0</v>
      </c>
      <c r="K40" s="39">
        <v>0</v>
      </c>
      <c r="L40" s="1"/>
    </row>
    <row r="41" spans="1:12" x14ac:dyDescent="0.25">
      <c r="A41" s="2">
        <v>1</v>
      </c>
      <c r="B41" s="2">
        <v>501</v>
      </c>
      <c r="C41" s="2">
        <v>56040</v>
      </c>
      <c r="D41" s="3" t="s">
        <v>21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1"/>
    </row>
    <row r="42" spans="1:12" x14ac:dyDescent="0.25">
      <c r="A42" s="2">
        <v>1</v>
      </c>
      <c r="B42" s="2">
        <v>501</v>
      </c>
      <c r="C42" s="2">
        <v>56070</v>
      </c>
      <c r="D42" s="3" t="s">
        <v>22</v>
      </c>
      <c r="E42" s="39">
        <v>588</v>
      </c>
      <c r="F42" s="39">
        <v>588</v>
      </c>
      <c r="G42" s="39">
        <v>588.25</v>
      </c>
      <c r="H42" s="39">
        <v>670</v>
      </c>
      <c r="I42" s="39">
        <v>683.75</v>
      </c>
      <c r="J42" s="39">
        <v>684</v>
      </c>
      <c r="K42" s="39">
        <v>700</v>
      </c>
      <c r="L42" s="1"/>
    </row>
    <row r="43" spans="1:12" x14ac:dyDescent="0.25">
      <c r="A43" s="2">
        <v>1</v>
      </c>
      <c r="B43" s="2">
        <v>501</v>
      </c>
      <c r="C43" s="2">
        <v>56080</v>
      </c>
      <c r="D43" s="3" t="s">
        <v>23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1"/>
    </row>
    <row r="44" spans="1:12" x14ac:dyDescent="0.25">
      <c r="A44" s="2">
        <v>1</v>
      </c>
      <c r="B44" s="2">
        <v>501</v>
      </c>
      <c r="C44" s="2">
        <v>56100</v>
      </c>
      <c r="D44" s="3" t="s">
        <v>24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1"/>
    </row>
    <row r="45" spans="1:12" x14ac:dyDescent="0.25">
      <c r="A45" s="2">
        <v>1</v>
      </c>
      <c r="B45" s="2">
        <v>501</v>
      </c>
      <c r="C45" s="2">
        <v>56110</v>
      </c>
      <c r="D45" s="3" t="s">
        <v>25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1"/>
    </row>
    <row r="46" spans="1:12" x14ac:dyDescent="0.25">
      <c r="A46" s="2">
        <v>1</v>
      </c>
      <c r="B46" s="2">
        <v>501</v>
      </c>
      <c r="C46" s="2">
        <v>56120</v>
      </c>
      <c r="D46" s="3" t="s">
        <v>26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1"/>
    </row>
    <row r="47" spans="1:12" x14ac:dyDescent="0.25">
      <c r="A47" s="243" t="s">
        <v>169</v>
      </c>
      <c r="B47" s="244"/>
      <c r="C47" s="244"/>
      <c r="D47" s="244"/>
      <c r="E47" s="40">
        <f>SUM(E39:E46)</f>
        <v>588</v>
      </c>
      <c r="F47" s="40">
        <f t="shared" ref="F47:K47" si="5">SUM(F39:F46)</f>
        <v>588</v>
      </c>
      <c r="G47" s="40">
        <f t="shared" si="5"/>
        <v>588.25</v>
      </c>
      <c r="H47" s="40">
        <f t="shared" si="5"/>
        <v>670</v>
      </c>
      <c r="I47" s="40">
        <f t="shared" si="5"/>
        <v>683.75</v>
      </c>
      <c r="J47" s="40">
        <f t="shared" si="5"/>
        <v>684</v>
      </c>
      <c r="K47" s="40">
        <f t="shared" si="5"/>
        <v>700</v>
      </c>
      <c r="L47" s="1"/>
    </row>
    <row r="48" spans="1:12" x14ac:dyDescent="0.25">
      <c r="A48" s="245" t="s">
        <v>170</v>
      </c>
      <c r="B48" s="246"/>
      <c r="C48" s="246"/>
      <c r="D48" s="246"/>
      <c r="E48" s="261"/>
      <c r="F48" s="261"/>
      <c r="G48" s="261"/>
      <c r="H48" s="261"/>
      <c r="I48" s="261"/>
      <c r="J48" s="261"/>
      <c r="K48" s="261"/>
      <c r="L48" s="1"/>
    </row>
    <row r="49" spans="1:12" x14ac:dyDescent="0.25">
      <c r="A49" s="2">
        <v>1</v>
      </c>
      <c r="B49" s="2">
        <v>501</v>
      </c>
      <c r="C49" s="2">
        <v>57010</v>
      </c>
      <c r="D49" s="3" t="s">
        <v>27</v>
      </c>
      <c r="E49" s="39">
        <v>0</v>
      </c>
      <c r="F49" s="39">
        <v>0</v>
      </c>
      <c r="G49" s="39">
        <f>'[2]Trial Balance'!I31</f>
        <v>0</v>
      </c>
      <c r="H49" s="39">
        <f>'[1]2012'!F127</f>
        <v>0</v>
      </c>
      <c r="I49" s="39">
        <v>0</v>
      </c>
      <c r="J49" s="39">
        <f>'[1]2012'!H127</f>
        <v>0</v>
      </c>
      <c r="K49" s="39">
        <v>0</v>
      </c>
      <c r="L49" s="1"/>
    </row>
    <row r="50" spans="1:12" x14ac:dyDescent="0.25">
      <c r="A50" s="2">
        <v>1</v>
      </c>
      <c r="B50" s="2">
        <v>501</v>
      </c>
      <c r="C50" s="2">
        <v>57020</v>
      </c>
      <c r="D50" s="3" t="s">
        <v>28</v>
      </c>
      <c r="E50" s="39">
        <v>0</v>
      </c>
      <c r="F50" s="39">
        <v>0</v>
      </c>
      <c r="G50" s="39">
        <f>'[2]Trial Balance'!I32</f>
        <v>0</v>
      </c>
      <c r="H50" s="39">
        <f>'[1]2012'!F128</f>
        <v>0</v>
      </c>
      <c r="I50" s="39">
        <v>0</v>
      </c>
      <c r="J50" s="39">
        <f>'[1]2012'!H128</f>
        <v>0</v>
      </c>
      <c r="K50" s="39">
        <v>0</v>
      </c>
      <c r="L50" s="1"/>
    </row>
    <row r="51" spans="1:12" x14ac:dyDescent="0.25">
      <c r="A51" s="2">
        <v>1</v>
      </c>
      <c r="B51" s="2">
        <v>501</v>
      </c>
      <c r="C51" s="2">
        <v>58010</v>
      </c>
      <c r="D51" s="3" t="s">
        <v>29</v>
      </c>
      <c r="E51" s="39">
        <v>0</v>
      </c>
      <c r="F51" s="39">
        <v>0</v>
      </c>
      <c r="G51" s="39">
        <f>'[2]Trial Balance'!I33</f>
        <v>0</v>
      </c>
      <c r="H51" s="39">
        <v>0</v>
      </c>
      <c r="I51" s="39">
        <v>0</v>
      </c>
      <c r="J51" s="39">
        <f>'[1]2012'!H129</f>
        <v>0</v>
      </c>
      <c r="K51" s="39">
        <v>0</v>
      </c>
      <c r="L51" s="1"/>
    </row>
    <row r="52" spans="1:12" x14ac:dyDescent="0.25">
      <c r="A52" s="2">
        <v>1</v>
      </c>
      <c r="B52" s="2">
        <v>501</v>
      </c>
      <c r="C52" s="2">
        <v>58150</v>
      </c>
      <c r="D52" s="3" t="s">
        <v>17</v>
      </c>
      <c r="E52" s="39">
        <v>4956</v>
      </c>
      <c r="F52" s="39">
        <v>0</v>
      </c>
      <c r="G52" s="39">
        <v>0</v>
      </c>
      <c r="H52" s="39">
        <v>11317</v>
      </c>
      <c r="I52" s="39">
        <v>11346.62</v>
      </c>
      <c r="J52" s="39">
        <v>13462.54</v>
      </c>
      <c r="K52" s="39">
        <v>8500</v>
      </c>
      <c r="L52" s="1"/>
    </row>
    <row r="53" spans="1:12" x14ac:dyDescent="0.25">
      <c r="A53" s="2">
        <v>1</v>
      </c>
      <c r="B53" s="2">
        <v>501</v>
      </c>
      <c r="C53" s="2">
        <v>59010</v>
      </c>
      <c r="D53" s="3" t="s">
        <v>18</v>
      </c>
      <c r="E53" s="39">
        <v>0</v>
      </c>
      <c r="F53" s="39">
        <v>0</v>
      </c>
      <c r="G53" s="39">
        <f>'[2]Trial Balance'!I35</f>
        <v>0</v>
      </c>
      <c r="H53" s="39">
        <f>'[1]2012'!F131</f>
        <v>0</v>
      </c>
      <c r="I53" s="39">
        <v>0</v>
      </c>
      <c r="J53" s="39">
        <f>'[1]2012'!H131</f>
        <v>0</v>
      </c>
      <c r="K53" s="39">
        <v>0</v>
      </c>
      <c r="L53" s="1"/>
    </row>
    <row r="54" spans="1:12" x14ac:dyDescent="0.25">
      <c r="A54" s="2">
        <v>1</v>
      </c>
      <c r="B54" s="2">
        <v>501</v>
      </c>
      <c r="C54" s="2">
        <v>59100</v>
      </c>
      <c r="D54" s="3" t="s">
        <v>24</v>
      </c>
      <c r="E54" s="39">
        <v>0</v>
      </c>
      <c r="F54" s="39">
        <v>0</v>
      </c>
      <c r="G54" s="39">
        <v>0</v>
      </c>
      <c r="H54" s="39">
        <f>'[1]2012'!F132</f>
        <v>0</v>
      </c>
      <c r="I54" s="39">
        <v>0</v>
      </c>
      <c r="J54" s="39">
        <f>'[1]2012'!H132</f>
        <v>0</v>
      </c>
      <c r="K54" s="39">
        <v>0</v>
      </c>
      <c r="L54" s="1"/>
    </row>
    <row r="55" spans="1:12" x14ac:dyDescent="0.25">
      <c r="A55" s="243" t="s">
        <v>171</v>
      </c>
      <c r="B55" s="244"/>
      <c r="C55" s="244"/>
      <c r="D55" s="244"/>
      <c r="E55" s="40">
        <f>SUM(E49:E54)</f>
        <v>4956</v>
      </c>
      <c r="F55" s="40">
        <f t="shared" ref="F55:K55" si="6">SUM(F49:F54)</f>
        <v>0</v>
      </c>
      <c r="G55" s="40">
        <f t="shared" si="6"/>
        <v>0</v>
      </c>
      <c r="H55" s="40">
        <f t="shared" si="6"/>
        <v>11317</v>
      </c>
      <c r="I55" s="40">
        <f t="shared" si="6"/>
        <v>11346.62</v>
      </c>
      <c r="J55" s="40">
        <f t="shared" si="6"/>
        <v>13462.54</v>
      </c>
      <c r="K55" s="40">
        <f t="shared" si="6"/>
        <v>8500</v>
      </c>
      <c r="L55" s="1"/>
    </row>
    <row r="56" spans="1:12" ht="15.75" thickBot="1" x14ac:dyDescent="0.3">
      <c r="A56" s="258" t="s">
        <v>172</v>
      </c>
      <c r="B56" s="258"/>
      <c r="C56" s="258"/>
      <c r="D56" s="258"/>
      <c r="E56" s="40">
        <f>E55+E47+E37+E32+E28+E16+E11</f>
        <v>35606</v>
      </c>
      <c r="F56" s="40">
        <f>F55+F47+F37+F32+F28+F16+F11+1</f>
        <v>29977</v>
      </c>
      <c r="G56" s="40">
        <f t="shared" ref="G56:K56" si="7">G55+G47+G37+G32+G28+G16+G11</f>
        <v>41350.120000000003</v>
      </c>
      <c r="H56" s="40">
        <f t="shared" si="7"/>
        <v>53887</v>
      </c>
      <c r="I56" s="40">
        <f t="shared" si="7"/>
        <v>112353.98</v>
      </c>
      <c r="J56" s="40">
        <f t="shared" si="7"/>
        <v>121300.54000000001</v>
      </c>
      <c r="K56" s="40">
        <f t="shared" si="7"/>
        <v>49950</v>
      </c>
      <c r="L56" s="1"/>
    </row>
    <row r="57" spans="1:12" ht="28.9" customHeight="1" x14ac:dyDescent="0.25">
      <c r="A57" s="250" t="s">
        <v>174</v>
      </c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1"/>
    </row>
    <row r="58" spans="1:12" ht="15" customHeight="1" x14ac:dyDescent="0.25">
      <c r="A58" s="252" t="s">
        <v>162</v>
      </c>
      <c r="B58" s="252"/>
      <c r="C58" s="252"/>
      <c r="D58" s="252"/>
      <c r="E58" s="262"/>
      <c r="F58" s="262"/>
      <c r="G58" s="262"/>
      <c r="H58" s="262"/>
      <c r="I58" s="262"/>
      <c r="J58" s="262"/>
      <c r="K58" s="262"/>
      <c r="L58" s="1"/>
    </row>
    <row r="59" spans="1:12" x14ac:dyDescent="0.25">
      <c r="A59" s="2">
        <v>1</v>
      </c>
      <c r="B59" s="2">
        <v>502</v>
      </c>
      <c r="C59" s="2">
        <v>51010</v>
      </c>
      <c r="D59" s="3" t="s">
        <v>30</v>
      </c>
      <c r="E59" s="39">
        <v>93311</v>
      </c>
      <c r="F59" s="39">
        <v>85164</v>
      </c>
      <c r="G59" s="39">
        <v>92878.18</v>
      </c>
      <c r="H59" s="39">
        <v>97817</v>
      </c>
      <c r="I59" s="39">
        <v>74801.759999999995</v>
      </c>
      <c r="J59" s="39">
        <v>99736.02</v>
      </c>
      <c r="K59" s="115">
        <f>[3]Sheet1!$L$3</f>
        <v>101790.505</v>
      </c>
      <c r="L59" s="83"/>
    </row>
    <row r="60" spans="1:12" x14ac:dyDescent="0.25">
      <c r="A60" s="2">
        <v>1</v>
      </c>
      <c r="B60" s="2">
        <v>502</v>
      </c>
      <c r="C60" s="2">
        <v>51020</v>
      </c>
      <c r="D60" s="3" t="s">
        <v>31</v>
      </c>
      <c r="E60" s="39">
        <v>29287</v>
      </c>
      <c r="F60" s="39">
        <v>26574</v>
      </c>
      <c r="G60" s="39">
        <v>23248.75</v>
      </c>
      <c r="H60" s="39">
        <v>24212</v>
      </c>
      <c r="I60" s="39">
        <v>17301.71</v>
      </c>
      <c r="J60" s="39">
        <v>23069.35</v>
      </c>
      <c r="K60" s="115">
        <f>[3]Sheet1!$L$4</f>
        <v>24704.83</v>
      </c>
      <c r="L60" s="83"/>
    </row>
    <row r="61" spans="1:12" x14ac:dyDescent="0.25">
      <c r="A61" s="2">
        <v>1</v>
      </c>
      <c r="B61" s="2">
        <v>502</v>
      </c>
      <c r="C61" s="2">
        <v>51030</v>
      </c>
      <c r="D61" s="3" t="s">
        <v>32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1"/>
    </row>
    <row r="62" spans="1:12" x14ac:dyDescent="0.25">
      <c r="A62" s="2">
        <v>1</v>
      </c>
      <c r="B62" s="2">
        <v>502</v>
      </c>
      <c r="C62" s="2">
        <v>51040</v>
      </c>
      <c r="D62" s="3" t="s">
        <v>33</v>
      </c>
      <c r="E62" s="39">
        <v>0</v>
      </c>
      <c r="F62" s="39">
        <v>401</v>
      </c>
      <c r="G62" s="39">
        <v>0</v>
      </c>
      <c r="H62" s="39">
        <f>'[1]2012'!F136</f>
        <v>0</v>
      </c>
      <c r="I62" s="39">
        <v>5084.75</v>
      </c>
      <c r="J62" s="39">
        <v>5085</v>
      </c>
      <c r="K62" s="115">
        <f>[3]Sheet1!$M$3</f>
        <v>0</v>
      </c>
      <c r="L62" s="83"/>
    </row>
    <row r="63" spans="1:12" x14ac:dyDescent="0.25">
      <c r="A63" s="253" t="s">
        <v>158</v>
      </c>
      <c r="B63" s="254"/>
      <c r="C63" s="254"/>
      <c r="D63" s="254"/>
      <c r="E63" s="40">
        <f>SUM(E59:E62)-1</f>
        <v>122597</v>
      </c>
      <c r="F63" s="40">
        <f>SUM(F59:F62)+1</f>
        <v>112140</v>
      </c>
      <c r="G63" s="40">
        <f>SUM(G59:G62)</f>
        <v>116126.93</v>
      </c>
      <c r="H63" s="40">
        <f>SUM(H59:H62)</f>
        <v>122029</v>
      </c>
      <c r="I63" s="40">
        <f>SUM(I59:I62)</f>
        <v>97188.22</v>
      </c>
      <c r="J63" s="40">
        <f>SUM(J59:J62)</f>
        <v>127890.37</v>
      </c>
      <c r="K63" s="40">
        <f>SUM(K59:K62)</f>
        <v>126495.33500000001</v>
      </c>
      <c r="L63" s="1"/>
    </row>
    <row r="64" spans="1:12" x14ac:dyDescent="0.25">
      <c r="A64" s="255" t="s">
        <v>161</v>
      </c>
      <c r="B64" s="255"/>
      <c r="C64" s="255"/>
      <c r="D64" s="255"/>
      <c r="E64" s="259"/>
      <c r="F64" s="259"/>
      <c r="G64" s="259"/>
      <c r="H64" s="259"/>
      <c r="I64" s="259"/>
      <c r="J64" s="259"/>
      <c r="K64" s="259"/>
      <c r="L64" s="1"/>
    </row>
    <row r="65" spans="1:12" x14ac:dyDescent="0.25">
      <c r="A65" s="2">
        <v>1</v>
      </c>
      <c r="B65" s="2">
        <v>502</v>
      </c>
      <c r="C65" s="2">
        <v>52010</v>
      </c>
      <c r="D65" s="3" t="s">
        <v>3</v>
      </c>
      <c r="E65" s="39">
        <v>3649</v>
      </c>
      <c r="F65" s="39">
        <v>1666</v>
      </c>
      <c r="G65" s="39">
        <v>5984.81</v>
      </c>
      <c r="H65" s="39">
        <v>3000</v>
      </c>
      <c r="I65" s="39">
        <v>1186.29</v>
      </c>
      <c r="J65" s="39">
        <v>1700</v>
      </c>
      <c r="K65" s="39">
        <v>3000</v>
      </c>
      <c r="L65" s="1"/>
    </row>
    <row r="66" spans="1:12" x14ac:dyDescent="0.25">
      <c r="A66" s="2">
        <v>1</v>
      </c>
      <c r="B66" s="2">
        <v>502</v>
      </c>
      <c r="C66" s="2">
        <v>52020</v>
      </c>
      <c r="D66" s="3" t="s">
        <v>34</v>
      </c>
      <c r="E66" s="39">
        <v>0</v>
      </c>
      <c r="F66" s="39">
        <v>295</v>
      </c>
      <c r="G66" s="39">
        <v>378.15</v>
      </c>
      <c r="H66" s="39">
        <v>400</v>
      </c>
      <c r="I66" s="39">
        <v>204.43</v>
      </c>
      <c r="J66" s="39">
        <v>272.01</v>
      </c>
      <c r="K66" s="39">
        <v>400</v>
      </c>
      <c r="L66" s="1"/>
    </row>
    <row r="67" spans="1:12" x14ac:dyDescent="0.25">
      <c r="A67" s="2">
        <v>1</v>
      </c>
      <c r="B67" s="2">
        <v>502</v>
      </c>
      <c r="C67" s="2">
        <v>52050</v>
      </c>
      <c r="D67" s="3" t="s">
        <v>35</v>
      </c>
      <c r="E67" s="39">
        <v>0</v>
      </c>
      <c r="F67" s="39">
        <v>0</v>
      </c>
      <c r="G67" s="39">
        <v>0</v>
      </c>
      <c r="H67" s="39">
        <v>200</v>
      </c>
      <c r="I67" s="39">
        <v>150</v>
      </c>
      <c r="J67" s="39">
        <v>150</v>
      </c>
      <c r="K67" s="39">
        <v>200</v>
      </c>
      <c r="L67" s="1"/>
    </row>
    <row r="68" spans="1:12" x14ac:dyDescent="0.25">
      <c r="A68" s="2">
        <v>1</v>
      </c>
      <c r="B68" s="2">
        <v>502</v>
      </c>
      <c r="C68" s="2">
        <v>52110</v>
      </c>
      <c r="D68" s="3" t="s">
        <v>5</v>
      </c>
      <c r="E68" s="39">
        <v>2528</v>
      </c>
      <c r="F68" s="39">
        <v>3023</v>
      </c>
      <c r="G68" s="39">
        <v>4066.23</v>
      </c>
      <c r="H68" s="39">
        <v>3000</v>
      </c>
      <c r="I68" s="39">
        <v>2766.17</v>
      </c>
      <c r="J68" s="39">
        <v>3688</v>
      </c>
      <c r="K68" s="39">
        <v>3000</v>
      </c>
      <c r="L68" s="1"/>
    </row>
    <row r="69" spans="1:12" x14ac:dyDescent="0.25">
      <c r="A69" s="243" t="s">
        <v>159</v>
      </c>
      <c r="B69" s="244"/>
      <c r="C69" s="244"/>
      <c r="D69" s="244"/>
      <c r="E69" s="40">
        <f>SUM(E65:E68)</f>
        <v>6177</v>
      </c>
      <c r="F69" s="40">
        <f>SUM(F65:F68)-1</f>
        <v>4983</v>
      </c>
      <c r="G69" s="40">
        <f t="shared" ref="G69:K69" si="8">SUM(G65:G68)</f>
        <v>10429.19</v>
      </c>
      <c r="H69" s="40">
        <f t="shared" si="8"/>
        <v>6600</v>
      </c>
      <c r="I69" s="40">
        <f t="shared" si="8"/>
        <v>4306.8900000000003</v>
      </c>
      <c r="J69" s="40">
        <f t="shared" si="8"/>
        <v>5810.01</v>
      </c>
      <c r="K69" s="40">
        <f t="shared" si="8"/>
        <v>6600</v>
      </c>
      <c r="L69" s="1"/>
    </row>
    <row r="70" spans="1:12" x14ac:dyDescent="0.25">
      <c r="A70" s="245" t="s">
        <v>160</v>
      </c>
      <c r="B70" s="245"/>
      <c r="C70" s="245"/>
      <c r="D70" s="245"/>
      <c r="E70" s="259"/>
      <c r="F70" s="259"/>
      <c r="G70" s="259"/>
      <c r="H70" s="259"/>
      <c r="I70" s="259"/>
      <c r="J70" s="259"/>
      <c r="K70" s="259"/>
      <c r="L70" s="1"/>
    </row>
    <row r="71" spans="1:12" x14ac:dyDescent="0.25">
      <c r="A71" s="2">
        <v>1</v>
      </c>
      <c r="B71" s="2">
        <v>502</v>
      </c>
      <c r="C71" s="168">
        <v>53010</v>
      </c>
      <c r="D71" s="3" t="s">
        <v>36</v>
      </c>
      <c r="E71" s="39">
        <v>19270</v>
      </c>
      <c r="F71" s="39">
        <v>23882</v>
      </c>
      <c r="G71" s="39">
        <v>28863.91</v>
      </c>
      <c r="H71" s="39">
        <v>28000</v>
      </c>
      <c r="I71" s="39">
        <v>28075.29</v>
      </c>
      <c r="J71" s="39">
        <v>37433.35</v>
      </c>
      <c r="K71" s="39">
        <v>38000</v>
      </c>
      <c r="L71" s="1"/>
    </row>
    <row r="72" spans="1:12" x14ac:dyDescent="0.25">
      <c r="A72" s="2">
        <v>1</v>
      </c>
      <c r="B72" s="2">
        <v>502</v>
      </c>
      <c r="C72" s="2">
        <v>53030</v>
      </c>
      <c r="D72" s="3" t="s">
        <v>6</v>
      </c>
      <c r="E72" s="39">
        <v>2167</v>
      </c>
      <c r="F72" s="39">
        <v>2329</v>
      </c>
      <c r="G72" s="39">
        <v>2201.5100000000002</v>
      </c>
      <c r="H72" s="39">
        <v>2575</v>
      </c>
      <c r="I72" s="39">
        <v>2346.8200000000002</v>
      </c>
      <c r="J72" s="39">
        <v>2347</v>
      </c>
      <c r="K72" s="39">
        <v>2575</v>
      </c>
      <c r="L72" s="1"/>
    </row>
    <row r="73" spans="1:12" x14ac:dyDescent="0.25">
      <c r="A73" s="2">
        <v>1</v>
      </c>
      <c r="B73" s="2">
        <v>502</v>
      </c>
      <c r="C73" s="2">
        <v>53060</v>
      </c>
      <c r="D73" s="3" t="s">
        <v>8</v>
      </c>
      <c r="E73" s="39">
        <v>1804</v>
      </c>
      <c r="F73" s="39">
        <v>3643</v>
      </c>
      <c r="G73" s="39">
        <v>3263.87</v>
      </c>
      <c r="H73" s="39">
        <v>3200</v>
      </c>
      <c r="I73" s="39">
        <v>1664.73</v>
      </c>
      <c r="J73" s="39">
        <v>1665</v>
      </c>
      <c r="K73" s="39">
        <v>3200</v>
      </c>
      <c r="L73" s="1"/>
    </row>
    <row r="74" spans="1:12" x14ac:dyDescent="0.25">
      <c r="A74" s="2">
        <v>1</v>
      </c>
      <c r="B74" s="2">
        <v>502</v>
      </c>
      <c r="C74" s="2">
        <v>53070</v>
      </c>
      <c r="D74" s="3" t="s">
        <v>9</v>
      </c>
      <c r="E74" s="39">
        <v>0</v>
      </c>
      <c r="F74" s="39">
        <v>0</v>
      </c>
      <c r="G74" s="39">
        <v>0</v>
      </c>
      <c r="H74" s="39">
        <v>110</v>
      </c>
      <c r="I74" s="39">
        <v>0</v>
      </c>
      <c r="J74" s="39">
        <v>0</v>
      </c>
      <c r="K74" s="39">
        <v>110</v>
      </c>
      <c r="L74" s="1"/>
    </row>
    <row r="75" spans="1:12" x14ac:dyDescent="0.25">
      <c r="A75" s="2">
        <v>1</v>
      </c>
      <c r="B75" s="2">
        <v>502</v>
      </c>
      <c r="C75" s="2">
        <v>53080</v>
      </c>
      <c r="D75" s="3" t="s">
        <v>37</v>
      </c>
      <c r="E75" s="39">
        <v>6891</v>
      </c>
      <c r="F75" s="39">
        <v>9460</v>
      </c>
      <c r="G75" s="39">
        <v>10926.93</v>
      </c>
      <c r="H75" s="39">
        <v>12000</v>
      </c>
      <c r="I75" s="39">
        <v>8600.24</v>
      </c>
      <c r="J75" s="39">
        <v>11466.68</v>
      </c>
      <c r="K75" s="39">
        <v>12000</v>
      </c>
      <c r="L75" s="1"/>
    </row>
    <row r="76" spans="1:12" x14ac:dyDescent="0.25">
      <c r="A76" s="2">
        <v>1</v>
      </c>
      <c r="B76" s="2">
        <v>502</v>
      </c>
      <c r="C76" s="2">
        <v>53110</v>
      </c>
      <c r="D76" s="3" t="s">
        <v>11</v>
      </c>
      <c r="E76" s="39">
        <v>229</v>
      </c>
      <c r="F76" s="39">
        <v>541</v>
      </c>
      <c r="G76" s="39">
        <v>601</v>
      </c>
      <c r="H76" s="39">
        <v>850</v>
      </c>
      <c r="I76" s="39">
        <v>526</v>
      </c>
      <c r="J76" s="39">
        <v>601</v>
      </c>
      <c r="K76" s="39">
        <v>850</v>
      </c>
      <c r="L76" s="1"/>
    </row>
    <row r="77" spans="1:12" x14ac:dyDescent="0.25">
      <c r="A77" s="2">
        <v>1</v>
      </c>
      <c r="B77" s="2">
        <v>502</v>
      </c>
      <c r="C77" s="2">
        <v>53130</v>
      </c>
      <c r="D77" s="3" t="s">
        <v>12</v>
      </c>
      <c r="E77" s="39">
        <v>113</v>
      </c>
      <c r="F77" s="39">
        <v>112.5</v>
      </c>
      <c r="G77" s="39">
        <v>117.5</v>
      </c>
      <c r="H77" s="39">
        <v>150</v>
      </c>
      <c r="I77" s="39">
        <v>0</v>
      </c>
      <c r="J77" s="39">
        <v>150</v>
      </c>
      <c r="K77" s="39">
        <v>150</v>
      </c>
      <c r="L77" s="1"/>
    </row>
    <row r="78" spans="1:12" x14ac:dyDescent="0.25">
      <c r="A78" s="2">
        <v>1</v>
      </c>
      <c r="B78" s="2">
        <v>502</v>
      </c>
      <c r="C78" s="2">
        <v>53140</v>
      </c>
      <c r="D78" s="3" t="s">
        <v>38</v>
      </c>
      <c r="E78" s="39">
        <v>3500</v>
      </c>
      <c r="F78" s="39">
        <v>0</v>
      </c>
      <c r="G78" s="39">
        <v>7000</v>
      </c>
      <c r="H78" s="39">
        <v>3500</v>
      </c>
      <c r="I78" s="39">
        <v>0</v>
      </c>
      <c r="J78" s="39">
        <v>3500</v>
      </c>
      <c r="K78" s="39">
        <v>3500</v>
      </c>
      <c r="L78" s="1"/>
    </row>
    <row r="79" spans="1:12" x14ac:dyDescent="0.25">
      <c r="A79" s="2">
        <v>1</v>
      </c>
      <c r="B79" s="2">
        <v>502</v>
      </c>
      <c r="C79" s="2">
        <v>53150</v>
      </c>
      <c r="D79" s="3" t="s">
        <v>13</v>
      </c>
      <c r="E79" s="39">
        <v>700</v>
      </c>
      <c r="F79" s="39">
        <v>1133</v>
      </c>
      <c r="G79" s="39">
        <v>866.9</v>
      </c>
      <c r="H79" s="39">
        <v>1750</v>
      </c>
      <c r="I79" s="39">
        <v>370</v>
      </c>
      <c r="J79" s="39">
        <v>867</v>
      </c>
      <c r="K79" s="39">
        <v>1750</v>
      </c>
      <c r="L79" s="1"/>
    </row>
    <row r="80" spans="1:12" x14ac:dyDescent="0.25">
      <c r="A80" s="2">
        <v>1</v>
      </c>
      <c r="B80" s="2">
        <v>502</v>
      </c>
      <c r="C80" s="2">
        <v>53170</v>
      </c>
      <c r="D80" s="3" t="s">
        <v>15</v>
      </c>
      <c r="E80" s="39">
        <v>7713</v>
      </c>
      <c r="F80" s="39">
        <v>1100</v>
      </c>
      <c r="G80" s="39">
        <v>29409.45</v>
      </c>
      <c r="H80" s="39">
        <v>3500</v>
      </c>
      <c r="I80" s="39">
        <v>16069.94</v>
      </c>
      <c r="J80" s="39">
        <v>20000</v>
      </c>
      <c r="K80" s="39">
        <v>8000</v>
      </c>
      <c r="L80" s="1" t="s">
        <v>465</v>
      </c>
    </row>
    <row r="81" spans="1:12" s="126" customFormat="1" x14ac:dyDescent="0.25">
      <c r="A81" s="2">
        <v>1</v>
      </c>
      <c r="B81" s="2">
        <v>502</v>
      </c>
      <c r="C81" s="2">
        <v>53171</v>
      </c>
      <c r="D81" s="113" t="s">
        <v>373</v>
      </c>
      <c r="E81" s="39">
        <v>4651</v>
      </c>
      <c r="F81" s="39">
        <v>11412</v>
      </c>
      <c r="G81" s="39">
        <v>11412</v>
      </c>
      <c r="H81" s="39">
        <v>11985</v>
      </c>
      <c r="I81" s="39">
        <v>8876</v>
      </c>
      <c r="J81" s="39">
        <v>11834.69</v>
      </c>
      <c r="K81" s="39">
        <v>11985</v>
      </c>
      <c r="L81" s="1"/>
    </row>
    <row r="82" spans="1:12" s="167" customFormat="1" x14ac:dyDescent="0.25">
      <c r="A82" s="2">
        <v>1</v>
      </c>
      <c r="B82" s="2">
        <v>502</v>
      </c>
      <c r="C82" s="2">
        <v>53172</v>
      </c>
      <c r="D82" s="113" t="s">
        <v>408</v>
      </c>
      <c r="E82" s="39">
        <v>0</v>
      </c>
      <c r="F82" s="39">
        <v>0</v>
      </c>
      <c r="G82" s="39">
        <v>192</v>
      </c>
      <c r="H82" s="39">
        <v>210</v>
      </c>
      <c r="I82" s="39">
        <v>288</v>
      </c>
      <c r="J82" s="39">
        <v>288</v>
      </c>
      <c r="K82" s="39">
        <v>388</v>
      </c>
      <c r="L82" s="1"/>
    </row>
    <row r="83" spans="1:12" s="167" customFormat="1" x14ac:dyDescent="0.25">
      <c r="A83" s="2">
        <v>1</v>
      </c>
      <c r="B83" s="2">
        <v>502</v>
      </c>
      <c r="C83" s="2">
        <v>53173</v>
      </c>
      <c r="D83" s="113" t="s">
        <v>409</v>
      </c>
      <c r="E83" s="39">
        <v>0</v>
      </c>
      <c r="F83" s="39">
        <v>1550</v>
      </c>
      <c r="G83" s="39">
        <v>1559.97</v>
      </c>
      <c r="H83" s="39">
        <v>1560</v>
      </c>
      <c r="I83" s="39">
        <v>0</v>
      </c>
      <c r="J83" s="39">
        <v>1560</v>
      </c>
      <c r="K83" s="39">
        <v>1560</v>
      </c>
      <c r="L83" s="1"/>
    </row>
    <row r="84" spans="1:12" s="181" customFormat="1" x14ac:dyDescent="0.25">
      <c r="A84" s="2">
        <v>1</v>
      </c>
      <c r="B84" s="2">
        <v>502</v>
      </c>
      <c r="C84" s="2">
        <v>53174</v>
      </c>
      <c r="D84" s="113" t="s">
        <v>472</v>
      </c>
      <c r="E84" s="39">
        <v>0</v>
      </c>
      <c r="F84" s="39">
        <v>0</v>
      </c>
      <c r="G84" s="39">
        <v>0</v>
      </c>
      <c r="H84" s="39">
        <v>0</v>
      </c>
      <c r="I84" s="39">
        <v>1461.73</v>
      </c>
      <c r="J84" s="39">
        <v>2010.16</v>
      </c>
      <c r="K84" s="39">
        <v>5000</v>
      </c>
      <c r="L84" s="1"/>
    </row>
    <row r="85" spans="1:12" x14ac:dyDescent="0.25">
      <c r="A85" s="2">
        <v>1</v>
      </c>
      <c r="B85" s="2">
        <v>502</v>
      </c>
      <c r="C85" s="2">
        <v>53180</v>
      </c>
      <c r="D85" s="3" t="s">
        <v>39</v>
      </c>
      <c r="E85" s="39">
        <v>3002</v>
      </c>
      <c r="F85" s="39">
        <v>2979</v>
      </c>
      <c r="G85" s="39">
        <v>2732.93</v>
      </c>
      <c r="H85" s="39">
        <v>3100</v>
      </c>
      <c r="I85" s="39">
        <v>2458.1999999999998</v>
      </c>
      <c r="J85" s="39">
        <v>3500</v>
      </c>
      <c r="K85" s="39">
        <v>3500</v>
      </c>
      <c r="L85" s="1"/>
    </row>
    <row r="86" spans="1:12" x14ac:dyDescent="0.25">
      <c r="A86" s="2">
        <v>1</v>
      </c>
      <c r="B86" s="2">
        <v>502</v>
      </c>
      <c r="C86" s="2">
        <v>53190</v>
      </c>
      <c r="D86" s="3" t="s">
        <v>40</v>
      </c>
      <c r="E86" s="39">
        <v>13239</v>
      </c>
      <c r="F86" s="39">
        <v>12591</v>
      </c>
      <c r="G86" s="39">
        <v>11779.33</v>
      </c>
      <c r="H86" s="39">
        <v>14000</v>
      </c>
      <c r="I86" s="39">
        <v>6812.65</v>
      </c>
      <c r="J86" s="39">
        <v>8812.65</v>
      </c>
      <c r="K86" s="39">
        <v>12000</v>
      </c>
      <c r="L86" s="1"/>
    </row>
    <row r="87" spans="1:12" x14ac:dyDescent="0.25">
      <c r="A87" s="243" t="s">
        <v>163</v>
      </c>
      <c r="B87" s="257"/>
      <c r="C87" s="257"/>
      <c r="D87" s="257"/>
      <c r="E87" s="40">
        <f>SUM(E71:E86)-2</f>
        <v>63277</v>
      </c>
      <c r="F87" s="40">
        <f>SUM(F71:F86)-1</f>
        <v>70731.5</v>
      </c>
      <c r="G87" s="40">
        <f>SUM(G71:G86)</f>
        <v>110927.3</v>
      </c>
      <c r="H87" s="40">
        <f>SUM(H71:H86)</f>
        <v>86490</v>
      </c>
      <c r="I87" s="40">
        <f>SUM(I71:I86)</f>
        <v>77549.599999999991</v>
      </c>
      <c r="J87" s="40">
        <f>SUM(J71:J86)</f>
        <v>106035.53</v>
      </c>
      <c r="K87" s="40">
        <f>SUM(K71:K86)</f>
        <v>104568</v>
      </c>
      <c r="L87" s="1"/>
    </row>
    <row r="88" spans="1:12" x14ac:dyDescent="0.25">
      <c r="A88" s="245" t="s">
        <v>164</v>
      </c>
      <c r="B88" s="245"/>
      <c r="C88" s="245"/>
      <c r="D88" s="245"/>
      <c r="E88" s="261"/>
      <c r="F88" s="261"/>
      <c r="G88" s="261"/>
      <c r="H88" s="261"/>
      <c r="I88" s="261"/>
      <c r="J88" s="261"/>
      <c r="K88" s="261"/>
      <c r="L88" s="1"/>
    </row>
    <row r="89" spans="1:12" x14ac:dyDescent="0.25">
      <c r="A89" s="2">
        <v>1</v>
      </c>
      <c r="B89" s="2">
        <v>502</v>
      </c>
      <c r="C89" s="2">
        <v>54010</v>
      </c>
      <c r="D89" s="3" t="s">
        <v>16</v>
      </c>
      <c r="E89" s="39">
        <v>2000</v>
      </c>
      <c r="F89" s="39">
        <v>0</v>
      </c>
      <c r="G89" s="39">
        <v>0</v>
      </c>
      <c r="H89" s="39">
        <v>10000</v>
      </c>
      <c r="I89" s="39">
        <v>0</v>
      </c>
      <c r="J89" s="39">
        <v>2531</v>
      </c>
      <c r="K89" s="39">
        <v>2500</v>
      </c>
      <c r="L89" s="1"/>
    </row>
    <row r="90" spans="1:12" x14ac:dyDescent="0.25">
      <c r="A90" s="2">
        <v>1</v>
      </c>
      <c r="B90" s="2">
        <v>502</v>
      </c>
      <c r="C90" s="2">
        <v>54040</v>
      </c>
      <c r="D90" s="3" t="s">
        <v>41</v>
      </c>
      <c r="E90" s="39">
        <v>0</v>
      </c>
      <c r="F90" s="39">
        <v>0</v>
      </c>
      <c r="G90" s="39">
        <f>'[2]Trial Balance'!I58</f>
        <v>0</v>
      </c>
      <c r="H90" s="39">
        <v>0</v>
      </c>
      <c r="I90" s="39">
        <v>0</v>
      </c>
      <c r="J90" s="39">
        <v>0</v>
      </c>
      <c r="K90" s="39">
        <v>0</v>
      </c>
      <c r="L90" s="1"/>
    </row>
    <row r="91" spans="1:12" x14ac:dyDescent="0.25">
      <c r="A91" s="2">
        <v>1</v>
      </c>
      <c r="B91" s="2">
        <v>502</v>
      </c>
      <c r="C91" s="2">
        <v>54140</v>
      </c>
      <c r="D91" s="3" t="s">
        <v>42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1"/>
    </row>
    <row r="92" spans="1:12" x14ac:dyDescent="0.25">
      <c r="A92" s="243" t="s">
        <v>166</v>
      </c>
      <c r="B92" s="244"/>
      <c r="C92" s="244"/>
      <c r="D92" s="244"/>
      <c r="E92" s="40">
        <f>SUM(E89:E91)</f>
        <v>2000</v>
      </c>
      <c r="F92" s="40">
        <f t="shared" ref="F92:K92" si="9">SUM(F89:F91)</f>
        <v>0</v>
      </c>
      <c r="G92" s="40">
        <f t="shared" si="9"/>
        <v>0</v>
      </c>
      <c r="H92" s="40">
        <f t="shared" si="9"/>
        <v>10000</v>
      </c>
      <c r="I92" s="40">
        <f t="shared" si="9"/>
        <v>0</v>
      </c>
      <c r="J92" s="40">
        <f t="shared" si="9"/>
        <v>2531</v>
      </c>
      <c r="K92" s="40">
        <f t="shared" si="9"/>
        <v>2500</v>
      </c>
      <c r="L92" s="1"/>
    </row>
    <row r="93" spans="1:12" x14ac:dyDescent="0.25">
      <c r="A93" s="245" t="s">
        <v>165</v>
      </c>
      <c r="B93" s="246"/>
      <c r="C93" s="246"/>
      <c r="D93" s="246"/>
      <c r="E93" s="261"/>
      <c r="F93" s="261"/>
      <c r="G93" s="261"/>
      <c r="H93" s="261"/>
      <c r="I93" s="261"/>
      <c r="J93" s="261"/>
      <c r="K93" s="261"/>
      <c r="L93" s="1"/>
    </row>
    <row r="94" spans="1:12" x14ac:dyDescent="0.25">
      <c r="A94" s="2">
        <v>1</v>
      </c>
      <c r="B94" s="2">
        <v>502</v>
      </c>
      <c r="C94" s="2">
        <v>55010</v>
      </c>
      <c r="D94" s="3" t="s">
        <v>18</v>
      </c>
      <c r="E94" s="39">
        <v>0</v>
      </c>
      <c r="F94" s="39">
        <v>0</v>
      </c>
      <c r="G94" s="39">
        <v>0</v>
      </c>
      <c r="H94" s="39">
        <v>200</v>
      </c>
      <c r="I94" s="39">
        <v>0</v>
      </c>
      <c r="J94" s="39">
        <v>0</v>
      </c>
      <c r="K94" s="39">
        <v>200</v>
      </c>
      <c r="L94" s="1"/>
    </row>
    <row r="95" spans="1:12" x14ac:dyDescent="0.25">
      <c r="A95" s="2">
        <v>1</v>
      </c>
      <c r="B95" s="2">
        <v>502</v>
      </c>
      <c r="C95" s="2">
        <v>55020</v>
      </c>
      <c r="D95" s="3" t="s">
        <v>43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1"/>
    </row>
    <row r="96" spans="1:12" x14ac:dyDescent="0.25">
      <c r="A96" s="2">
        <v>1</v>
      </c>
      <c r="B96" s="2">
        <v>502</v>
      </c>
      <c r="C96" s="2">
        <v>55040</v>
      </c>
      <c r="D96" s="3" t="s">
        <v>44</v>
      </c>
      <c r="E96" s="39">
        <v>176</v>
      </c>
      <c r="F96" s="39">
        <v>523</v>
      </c>
      <c r="G96" s="39">
        <v>289.63</v>
      </c>
      <c r="H96" s="39">
        <v>200</v>
      </c>
      <c r="I96" s="39">
        <v>75.45</v>
      </c>
      <c r="J96" s="39">
        <v>75</v>
      </c>
      <c r="K96" s="39">
        <v>200</v>
      </c>
      <c r="L96" s="1"/>
    </row>
    <row r="97" spans="1:12" x14ac:dyDescent="0.25">
      <c r="A97" s="2">
        <v>1</v>
      </c>
      <c r="B97" s="2">
        <v>502</v>
      </c>
      <c r="C97" s="2">
        <v>55070</v>
      </c>
      <c r="D97" s="3" t="s">
        <v>15</v>
      </c>
      <c r="E97" s="39">
        <v>0</v>
      </c>
      <c r="F97" s="39">
        <v>0</v>
      </c>
      <c r="G97" s="39">
        <v>0</v>
      </c>
      <c r="H97" s="39">
        <v>500</v>
      </c>
      <c r="I97" s="39">
        <v>0</v>
      </c>
      <c r="J97" s="39">
        <v>0</v>
      </c>
      <c r="K97" s="39">
        <v>500</v>
      </c>
      <c r="L97" s="1"/>
    </row>
    <row r="98" spans="1:12" x14ac:dyDescent="0.25">
      <c r="A98" s="243" t="s">
        <v>175</v>
      </c>
      <c r="B98" s="244"/>
      <c r="C98" s="244"/>
      <c r="D98" s="244"/>
      <c r="E98" s="40">
        <f>SUM(E94:E97)</f>
        <v>176</v>
      </c>
      <c r="F98" s="40">
        <f t="shared" ref="F98:K98" si="10">SUM(F94:F97)</f>
        <v>523</v>
      </c>
      <c r="G98" s="40">
        <f t="shared" si="10"/>
        <v>289.63</v>
      </c>
      <c r="H98" s="40">
        <f t="shared" si="10"/>
        <v>900</v>
      </c>
      <c r="I98" s="40">
        <f t="shared" si="10"/>
        <v>75.45</v>
      </c>
      <c r="J98" s="40">
        <f t="shared" si="10"/>
        <v>75</v>
      </c>
      <c r="K98" s="40">
        <f t="shared" si="10"/>
        <v>900</v>
      </c>
      <c r="L98" s="1"/>
    </row>
    <row r="99" spans="1:12" x14ac:dyDescent="0.25">
      <c r="A99" s="245" t="s">
        <v>168</v>
      </c>
      <c r="B99" s="246"/>
      <c r="C99" s="246"/>
      <c r="D99" s="246"/>
      <c r="E99" s="261"/>
      <c r="F99" s="261"/>
      <c r="G99" s="261"/>
      <c r="H99" s="261"/>
      <c r="I99" s="261"/>
      <c r="J99" s="261"/>
      <c r="K99" s="261"/>
      <c r="L99" s="1"/>
    </row>
    <row r="100" spans="1:12" x14ac:dyDescent="0.25">
      <c r="A100" s="2">
        <v>1</v>
      </c>
      <c r="B100" s="2">
        <v>502</v>
      </c>
      <c r="C100" s="2">
        <v>56010</v>
      </c>
      <c r="D100" s="3" t="s">
        <v>45</v>
      </c>
      <c r="E100" s="39">
        <v>780</v>
      </c>
      <c r="F100" s="39">
        <v>780</v>
      </c>
      <c r="G100" s="39">
        <v>780</v>
      </c>
      <c r="H100" s="39">
        <v>780</v>
      </c>
      <c r="I100" s="39">
        <v>585</v>
      </c>
      <c r="J100" s="39">
        <v>780</v>
      </c>
      <c r="K100" s="39">
        <v>780</v>
      </c>
      <c r="L100" s="1"/>
    </row>
    <row r="101" spans="1:12" x14ac:dyDescent="0.25">
      <c r="A101" s="2">
        <v>1</v>
      </c>
      <c r="B101" s="2">
        <v>502</v>
      </c>
      <c r="C101" s="2">
        <v>56040</v>
      </c>
      <c r="D101" s="3" t="s">
        <v>46</v>
      </c>
      <c r="E101" s="39">
        <v>9378</v>
      </c>
      <c r="F101" s="39">
        <v>8817</v>
      </c>
      <c r="G101" s="39">
        <v>8894.16</v>
      </c>
      <c r="H101" s="39">
        <v>9335</v>
      </c>
      <c r="I101" s="39">
        <v>7045.79</v>
      </c>
      <c r="J101" s="39">
        <v>9394.67</v>
      </c>
      <c r="K101" s="115">
        <f>[3]Sheet1!L5</f>
        <v>9676.5</v>
      </c>
      <c r="L101" s="83"/>
    </row>
    <row r="102" spans="1:12" x14ac:dyDescent="0.25">
      <c r="A102" s="2">
        <v>1</v>
      </c>
      <c r="B102" s="2">
        <v>502</v>
      </c>
      <c r="C102" s="2">
        <v>56050</v>
      </c>
      <c r="D102" s="3" t="s">
        <v>47</v>
      </c>
      <c r="E102" s="39">
        <v>13230</v>
      </c>
      <c r="F102" s="39">
        <v>12163</v>
      </c>
      <c r="G102" s="39">
        <v>11716.73</v>
      </c>
      <c r="H102" s="39">
        <v>14644</v>
      </c>
      <c r="I102" s="39">
        <v>7849.57</v>
      </c>
      <c r="J102" s="39">
        <v>10466.69</v>
      </c>
      <c r="K102" s="115">
        <f>[3]Sheet1!L6</f>
        <v>12966</v>
      </c>
      <c r="L102" s="83"/>
    </row>
    <row r="103" spans="1:12" x14ac:dyDescent="0.25">
      <c r="A103" s="2">
        <v>1</v>
      </c>
      <c r="B103" s="2">
        <v>502</v>
      </c>
      <c r="C103" s="2">
        <v>56070</v>
      </c>
      <c r="D103" s="3" t="s">
        <v>48</v>
      </c>
      <c r="E103" s="39">
        <v>588</v>
      </c>
      <c r="F103" s="39">
        <v>588</v>
      </c>
      <c r="G103" s="39">
        <v>588.25</v>
      </c>
      <c r="H103" s="39">
        <v>670</v>
      </c>
      <c r="I103" s="39">
        <v>683.75</v>
      </c>
      <c r="J103" s="39">
        <v>684</v>
      </c>
      <c r="K103" s="39">
        <v>700</v>
      </c>
      <c r="L103" s="1"/>
    </row>
    <row r="104" spans="1:12" x14ac:dyDescent="0.25">
      <c r="A104" s="2">
        <v>1</v>
      </c>
      <c r="B104" s="2">
        <v>502</v>
      </c>
      <c r="C104" s="2">
        <v>56090</v>
      </c>
      <c r="D104" s="3" t="s">
        <v>49</v>
      </c>
      <c r="E104" s="39">
        <v>19444</v>
      </c>
      <c r="F104" s="39">
        <v>18712</v>
      </c>
      <c r="G104" s="39">
        <v>20499.97</v>
      </c>
      <c r="H104" s="39">
        <v>22710</v>
      </c>
      <c r="I104" s="39">
        <v>7045.79</v>
      </c>
      <c r="J104" s="39">
        <v>9394.67</v>
      </c>
      <c r="K104" s="115">
        <f>[3]Sheet1!L7</f>
        <v>22710</v>
      </c>
      <c r="L104" s="83"/>
    </row>
    <row r="105" spans="1:12" x14ac:dyDescent="0.25">
      <c r="A105" s="2">
        <v>1</v>
      </c>
      <c r="B105" s="2">
        <v>502</v>
      </c>
      <c r="C105" s="2">
        <v>56110</v>
      </c>
      <c r="D105" s="3" t="s">
        <v>50</v>
      </c>
      <c r="E105" s="39">
        <v>298</v>
      </c>
      <c r="F105" s="39">
        <v>484</v>
      </c>
      <c r="G105" s="39">
        <v>332.99</v>
      </c>
      <c r="H105" s="39">
        <v>573</v>
      </c>
      <c r="I105" s="39">
        <v>78.27</v>
      </c>
      <c r="J105" s="39">
        <v>573</v>
      </c>
      <c r="K105" s="115">
        <f>[3]Sheet1!L8</f>
        <v>594.81500000000005</v>
      </c>
      <c r="L105" s="83"/>
    </row>
    <row r="106" spans="1:12" x14ac:dyDescent="0.25">
      <c r="A106" s="2">
        <v>1</v>
      </c>
      <c r="B106" s="2">
        <v>502</v>
      </c>
      <c r="C106" s="2">
        <v>56120</v>
      </c>
      <c r="D106" s="3" t="s">
        <v>51</v>
      </c>
      <c r="E106" s="39">
        <v>45</v>
      </c>
      <c r="F106" s="39">
        <v>404</v>
      </c>
      <c r="G106" s="39">
        <v>174.27</v>
      </c>
      <c r="H106" s="39">
        <v>428</v>
      </c>
      <c r="I106" s="39">
        <v>19.48</v>
      </c>
      <c r="J106" s="39">
        <v>428</v>
      </c>
      <c r="K106" s="115">
        <f>[3]Sheet1!L9</f>
        <v>405</v>
      </c>
      <c r="L106" s="83"/>
    </row>
    <row r="107" spans="1:12" x14ac:dyDescent="0.25">
      <c r="A107" s="2">
        <v>1</v>
      </c>
      <c r="B107" s="2">
        <v>502</v>
      </c>
      <c r="C107" s="2">
        <v>56140</v>
      </c>
      <c r="D107" s="3" t="s">
        <v>52</v>
      </c>
      <c r="E107" s="39">
        <v>0</v>
      </c>
      <c r="F107" s="39">
        <v>909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1"/>
    </row>
    <row r="108" spans="1:12" x14ac:dyDescent="0.25">
      <c r="A108" s="2">
        <v>1</v>
      </c>
      <c r="B108" s="2">
        <v>502</v>
      </c>
      <c r="C108" s="2">
        <v>56150</v>
      </c>
      <c r="D108" s="3" t="s">
        <v>53</v>
      </c>
      <c r="E108" s="39">
        <v>0</v>
      </c>
      <c r="F108" s="39">
        <v>649</v>
      </c>
      <c r="G108" s="39">
        <v>139.52000000000001</v>
      </c>
      <c r="H108" s="39">
        <v>0</v>
      </c>
      <c r="I108" s="39">
        <v>0</v>
      </c>
      <c r="J108" s="39">
        <v>0</v>
      </c>
      <c r="K108" s="39">
        <v>0</v>
      </c>
      <c r="L108" s="1"/>
    </row>
    <row r="109" spans="1:12" x14ac:dyDescent="0.25">
      <c r="A109" s="243" t="s">
        <v>169</v>
      </c>
      <c r="B109" s="244"/>
      <c r="C109" s="244"/>
      <c r="D109" s="244"/>
      <c r="E109" s="40">
        <f>SUM(E100:E108)</f>
        <v>43763</v>
      </c>
      <c r="F109" s="40">
        <f>SUM(F100:F108)+1</f>
        <v>43507</v>
      </c>
      <c r="G109" s="40">
        <f t="shared" ref="G109:K109" si="11">SUM(G100:G108)</f>
        <v>43125.889999999992</v>
      </c>
      <c r="H109" s="40">
        <f>SUM(H100:H108)-1</f>
        <v>49139</v>
      </c>
      <c r="I109" s="40">
        <f t="shared" si="11"/>
        <v>23307.65</v>
      </c>
      <c r="J109" s="40">
        <f t="shared" si="11"/>
        <v>31721.03</v>
      </c>
      <c r="K109" s="40">
        <f t="shared" si="11"/>
        <v>47832.315000000002</v>
      </c>
      <c r="L109" s="1"/>
    </row>
    <row r="110" spans="1:12" x14ac:dyDescent="0.25">
      <c r="A110" s="245" t="s">
        <v>170</v>
      </c>
      <c r="B110" s="246"/>
      <c r="C110" s="246"/>
      <c r="D110" s="246"/>
      <c r="E110" s="261"/>
      <c r="F110" s="261"/>
      <c r="G110" s="261"/>
      <c r="H110" s="261"/>
      <c r="I110" s="261"/>
      <c r="J110" s="261"/>
      <c r="K110" s="261"/>
      <c r="L110" s="1"/>
    </row>
    <row r="111" spans="1:12" x14ac:dyDescent="0.25">
      <c r="A111" s="2">
        <v>1</v>
      </c>
      <c r="B111" s="2">
        <v>502</v>
      </c>
      <c r="C111" s="2">
        <v>57010</v>
      </c>
      <c r="D111" s="3" t="s">
        <v>27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1"/>
    </row>
    <row r="112" spans="1:12" x14ac:dyDescent="0.25">
      <c r="A112" s="2">
        <v>1</v>
      </c>
      <c r="B112" s="2">
        <v>502</v>
      </c>
      <c r="C112" s="2">
        <v>57020</v>
      </c>
      <c r="D112" s="3" t="s">
        <v>28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1"/>
    </row>
    <row r="113" spans="1:12" x14ac:dyDescent="0.25">
      <c r="A113" s="2">
        <v>1</v>
      </c>
      <c r="B113" s="2">
        <v>502</v>
      </c>
      <c r="C113" s="2">
        <v>58010</v>
      </c>
      <c r="D113" s="3" t="s">
        <v>29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1"/>
    </row>
    <row r="114" spans="1:12" x14ac:dyDescent="0.25">
      <c r="A114" s="2">
        <v>1</v>
      </c>
      <c r="B114" s="2">
        <v>502</v>
      </c>
      <c r="C114" s="2">
        <v>58150</v>
      </c>
      <c r="D114" s="3" t="s">
        <v>17</v>
      </c>
      <c r="E114" s="39">
        <v>0</v>
      </c>
      <c r="F114" s="39">
        <v>0</v>
      </c>
      <c r="G114" s="39">
        <v>8729.5</v>
      </c>
      <c r="H114" s="39">
        <v>6500</v>
      </c>
      <c r="I114" s="39">
        <v>0</v>
      </c>
      <c r="J114" s="39">
        <v>6500</v>
      </c>
      <c r="K114" s="39">
        <v>6500</v>
      </c>
      <c r="L114" s="1"/>
    </row>
    <row r="115" spans="1:12" x14ac:dyDescent="0.25">
      <c r="A115" s="2">
        <v>1</v>
      </c>
      <c r="B115" s="2">
        <v>502</v>
      </c>
      <c r="C115" s="2">
        <v>59010</v>
      </c>
      <c r="D115" s="3" t="s">
        <v>18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1"/>
    </row>
    <row r="116" spans="1:12" x14ac:dyDescent="0.25">
      <c r="A116" s="2">
        <v>1</v>
      </c>
      <c r="B116" s="2">
        <v>502</v>
      </c>
      <c r="C116" s="2">
        <v>59020</v>
      </c>
      <c r="D116" s="3" t="s">
        <v>54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1"/>
    </row>
    <row r="117" spans="1:12" x14ac:dyDescent="0.25">
      <c r="A117" s="2">
        <v>1</v>
      </c>
      <c r="B117" s="2">
        <v>502</v>
      </c>
      <c r="C117" s="2">
        <v>59100</v>
      </c>
      <c r="D117" s="3" t="s">
        <v>15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1"/>
    </row>
    <row r="118" spans="1:12" x14ac:dyDescent="0.25">
      <c r="A118" s="243" t="s">
        <v>171</v>
      </c>
      <c r="B118" s="244"/>
      <c r="C118" s="244"/>
      <c r="D118" s="244"/>
      <c r="E118" s="40">
        <f>SUM(E111:E117)</f>
        <v>0</v>
      </c>
      <c r="F118" s="40">
        <f t="shared" ref="F118:K118" si="12">SUM(F111:F117)</f>
        <v>0</v>
      </c>
      <c r="G118" s="40">
        <f t="shared" si="12"/>
        <v>8729.5</v>
      </c>
      <c r="H118" s="40">
        <f t="shared" si="12"/>
        <v>6500</v>
      </c>
      <c r="I118" s="40">
        <f t="shared" si="12"/>
        <v>0</v>
      </c>
      <c r="J118" s="40">
        <f t="shared" si="12"/>
        <v>6500</v>
      </c>
      <c r="K118" s="40">
        <f t="shared" si="12"/>
        <v>6500</v>
      </c>
      <c r="L118" s="1"/>
    </row>
    <row r="119" spans="1:12" x14ac:dyDescent="0.25">
      <c r="A119" s="258" t="s">
        <v>176</v>
      </c>
      <c r="B119" s="258"/>
      <c r="C119" s="258"/>
      <c r="D119" s="258"/>
      <c r="E119" s="40">
        <f>E118+E109+E98+E92+E87+E69+E63-1</f>
        <v>237989</v>
      </c>
      <c r="F119" s="40">
        <f>F118+F109+F98+F92+F87+F69+F63-1</f>
        <v>231883.5</v>
      </c>
      <c r="G119" s="40">
        <f>G118+G109+G98+G92+G87+G69+G63-1</f>
        <v>289627.44</v>
      </c>
      <c r="H119" s="40">
        <f>H118+H109+H98+H92+H87+H69+H63+1</f>
        <v>281659</v>
      </c>
      <c r="I119" s="40">
        <f>I118+I109+I98+I92+I87+I69+I63</f>
        <v>202427.81</v>
      </c>
      <c r="J119" s="40">
        <f>J118+J109+J98+J92+J87+J69+J63</f>
        <v>280562.94</v>
      </c>
      <c r="K119" s="40">
        <f>K118+K109+K98+K92+K87+K69+K63</f>
        <v>295395.65000000002</v>
      </c>
      <c r="L119" s="1"/>
    </row>
    <row r="120" spans="1:12" ht="28.9" customHeight="1" x14ac:dyDescent="0.25">
      <c r="A120" s="264" t="s">
        <v>177</v>
      </c>
      <c r="B120" s="264"/>
      <c r="C120" s="264"/>
      <c r="D120" s="264"/>
      <c r="E120" s="264"/>
      <c r="F120" s="264"/>
      <c r="G120" s="264"/>
      <c r="H120" s="264"/>
      <c r="I120" s="264"/>
      <c r="J120" s="264"/>
      <c r="K120" s="264"/>
      <c r="L120" s="1"/>
    </row>
    <row r="121" spans="1:12" x14ac:dyDescent="0.25">
      <c r="A121" s="245" t="s">
        <v>162</v>
      </c>
      <c r="B121" s="245"/>
      <c r="C121" s="245"/>
      <c r="D121" s="245"/>
      <c r="E121" s="265"/>
      <c r="F121" s="265"/>
      <c r="G121" s="265"/>
      <c r="H121" s="265"/>
      <c r="I121" s="265"/>
      <c r="J121" s="265"/>
      <c r="K121" s="265"/>
      <c r="L121" s="1"/>
    </row>
    <row r="122" spans="1:12" x14ac:dyDescent="0.25">
      <c r="A122" s="2">
        <v>1</v>
      </c>
      <c r="B122" s="2">
        <v>503</v>
      </c>
      <c r="C122" s="2">
        <v>51010</v>
      </c>
      <c r="D122" s="3" t="s">
        <v>55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115">
        <f>[3]Sheet1!L12</f>
        <v>0</v>
      </c>
      <c r="L122" s="83"/>
    </row>
    <row r="123" spans="1:12" x14ac:dyDescent="0.25">
      <c r="A123" s="2">
        <v>1</v>
      </c>
      <c r="B123" s="2">
        <v>503</v>
      </c>
      <c r="C123" s="2">
        <v>51020</v>
      </c>
      <c r="D123" s="3" t="s">
        <v>56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L123" s="83"/>
    </row>
    <row r="124" spans="1:12" x14ac:dyDescent="0.25">
      <c r="A124" s="2">
        <v>1</v>
      </c>
      <c r="B124" s="2">
        <v>503</v>
      </c>
      <c r="C124" s="2">
        <v>51030</v>
      </c>
      <c r="D124" s="3" t="s">
        <v>57</v>
      </c>
      <c r="E124" s="39">
        <v>48485</v>
      </c>
      <c r="F124" s="39">
        <v>52143.22</v>
      </c>
      <c r="G124" s="39">
        <v>50099.97</v>
      </c>
      <c r="H124" s="39">
        <v>54912</v>
      </c>
      <c r="I124" s="39">
        <v>39313.47</v>
      </c>
      <c r="J124" s="39">
        <v>52417.36</v>
      </c>
      <c r="K124" s="115">
        <f>[3]Sheet1!L13</f>
        <v>58990.27</v>
      </c>
      <c r="L124" s="1"/>
    </row>
    <row r="125" spans="1:12" x14ac:dyDescent="0.25">
      <c r="A125" s="2">
        <v>1</v>
      </c>
      <c r="B125" s="2">
        <v>503</v>
      </c>
      <c r="C125" s="2">
        <v>51040</v>
      </c>
      <c r="D125" s="3" t="s">
        <v>58</v>
      </c>
      <c r="E125" s="39">
        <v>160</v>
      </c>
      <c r="F125" s="39">
        <v>382.99</v>
      </c>
      <c r="G125" s="39">
        <v>0</v>
      </c>
      <c r="H125" s="39">
        <f>'[1]2012'!F179</f>
        <v>0</v>
      </c>
      <c r="I125" s="39">
        <v>108</v>
      </c>
      <c r="J125" s="39">
        <v>108</v>
      </c>
      <c r="K125" s="39">
        <v>0</v>
      </c>
      <c r="L125" s="1"/>
    </row>
    <row r="126" spans="1:12" x14ac:dyDescent="0.25">
      <c r="A126" s="243" t="s">
        <v>158</v>
      </c>
      <c r="B126" s="244"/>
      <c r="C126" s="244"/>
      <c r="D126" s="244"/>
      <c r="E126" s="40">
        <f>SUM(E122:E125)-1</f>
        <v>48644</v>
      </c>
      <c r="F126" s="40">
        <f t="shared" ref="F126:K126" si="13">SUM(F122:F125)</f>
        <v>52526.21</v>
      </c>
      <c r="G126" s="40">
        <f t="shared" si="13"/>
        <v>50099.97</v>
      </c>
      <c r="H126" s="40">
        <f t="shared" si="13"/>
        <v>54912</v>
      </c>
      <c r="I126" s="40">
        <f t="shared" si="13"/>
        <v>39421.47</v>
      </c>
      <c r="J126" s="40">
        <f t="shared" si="13"/>
        <v>52525.36</v>
      </c>
      <c r="K126" s="40">
        <f t="shared" si="13"/>
        <v>58990.27</v>
      </c>
      <c r="L126" s="1"/>
    </row>
    <row r="127" spans="1:12" x14ac:dyDescent="0.25">
      <c r="A127" s="245" t="s">
        <v>161</v>
      </c>
      <c r="B127" s="246"/>
      <c r="C127" s="246"/>
      <c r="D127" s="246"/>
      <c r="E127" s="261"/>
      <c r="F127" s="261"/>
      <c r="G127" s="261"/>
      <c r="H127" s="261"/>
      <c r="I127" s="261"/>
      <c r="J127" s="261"/>
      <c r="K127" s="261"/>
      <c r="L127" s="1"/>
    </row>
    <row r="128" spans="1:12" x14ac:dyDescent="0.25">
      <c r="A128" s="2">
        <v>1</v>
      </c>
      <c r="B128" s="2">
        <v>503</v>
      </c>
      <c r="C128" s="2">
        <v>52020</v>
      </c>
      <c r="D128" s="3" t="s">
        <v>34</v>
      </c>
      <c r="E128" s="39">
        <v>8728</v>
      </c>
      <c r="F128" s="39">
        <v>9204.01</v>
      </c>
      <c r="G128" s="39">
        <v>6831.19</v>
      </c>
      <c r="H128" s="39">
        <v>6700</v>
      </c>
      <c r="I128" s="39">
        <v>3590.15</v>
      </c>
      <c r="J128" s="39">
        <v>4786.67</v>
      </c>
      <c r="K128" s="39">
        <v>6700</v>
      </c>
      <c r="L128" s="1"/>
    </row>
    <row r="129" spans="1:12" x14ac:dyDescent="0.25">
      <c r="A129" s="2">
        <v>1</v>
      </c>
      <c r="B129" s="2">
        <v>503</v>
      </c>
      <c r="C129" s="2">
        <v>52040</v>
      </c>
      <c r="D129" s="3" t="s">
        <v>59</v>
      </c>
      <c r="E129" s="39">
        <v>200</v>
      </c>
      <c r="F129" s="39">
        <v>82.4</v>
      </c>
      <c r="G129" s="39">
        <v>243.23</v>
      </c>
      <c r="H129" s="39">
        <v>200</v>
      </c>
      <c r="I129" s="39">
        <v>100</v>
      </c>
      <c r="J129" s="39">
        <v>100</v>
      </c>
      <c r="K129" s="39">
        <v>200</v>
      </c>
      <c r="L129" s="1"/>
    </row>
    <row r="130" spans="1:12" x14ac:dyDescent="0.25">
      <c r="A130" s="2">
        <v>1</v>
      </c>
      <c r="B130" s="2">
        <v>503</v>
      </c>
      <c r="C130" s="2">
        <v>52050</v>
      </c>
      <c r="D130" s="3" t="s">
        <v>60</v>
      </c>
      <c r="E130" s="39">
        <v>521</v>
      </c>
      <c r="F130" s="39">
        <v>606.02</v>
      </c>
      <c r="G130" s="39">
        <v>390.3</v>
      </c>
      <c r="H130" s="39">
        <v>1000</v>
      </c>
      <c r="I130" s="39">
        <v>184.23</v>
      </c>
      <c r="J130" s="39">
        <v>250</v>
      </c>
      <c r="K130" s="39">
        <v>1000</v>
      </c>
      <c r="L130" s="1"/>
    </row>
    <row r="131" spans="1:12" x14ac:dyDescent="0.25">
      <c r="A131" s="2">
        <v>1</v>
      </c>
      <c r="B131" s="2">
        <v>503</v>
      </c>
      <c r="C131" s="2">
        <v>52060</v>
      </c>
      <c r="D131" s="3" t="s">
        <v>61</v>
      </c>
      <c r="E131" s="39">
        <v>80</v>
      </c>
      <c r="F131" s="39">
        <v>0</v>
      </c>
      <c r="G131" s="39">
        <v>0</v>
      </c>
      <c r="H131" s="39">
        <v>110</v>
      </c>
      <c r="I131" s="39">
        <v>0</v>
      </c>
      <c r="J131" s="39">
        <v>110</v>
      </c>
      <c r="K131" s="39">
        <v>200</v>
      </c>
      <c r="L131" s="1"/>
    </row>
    <row r="132" spans="1:12" x14ac:dyDescent="0.25">
      <c r="A132" s="2">
        <v>1</v>
      </c>
      <c r="B132" s="2">
        <v>503</v>
      </c>
      <c r="C132" s="2">
        <v>52070</v>
      </c>
      <c r="D132" s="3" t="s">
        <v>62</v>
      </c>
      <c r="E132" s="39">
        <v>2011</v>
      </c>
      <c r="F132" s="39">
        <v>2533.17</v>
      </c>
      <c r="G132" s="39">
        <v>2400.4</v>
      </c>
      <c r="H132" s="39">
        <v>3600</v>
      </c>
      <c r="I132" s="39">
        <v>3280.12</v>
      </c>
      <c r="J132" s="39">
        <v>4373.3500000000004</v>
      </c>
      <c r="K132" s="39">
        <v>4500</v>
      </c>
      <c r="L132" s="1"/>
    </row>
    <row r="133" spans="1:12" x14ac:dyDescent="0.25">
      <c r="A133" s="2">
        <v>1</v>
      </c>
      <c r="B133" s="2">
        <v>503</v>
      </c>
      <c r="C133" s="2">
        <v>52080</v>
      </c>
      <c r="D133" s="3" t="s">
        <v>63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1"/>
    </row>
    <row r="134" spans="1:12" x14ac:dyDescent="0.25">
      <c r="A134" s="2">
        <v>1</v>
      </c>
      <c r="B134" s="2">
        <v>503</v>
      </c>
      <c r="C134" s="2">
        <v>52090</v>
      </c>
      <c r="D134" s="3" t="s">
        <v>64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1"/>
    </row>
    <row r="135" spans="1:12" x14ac:dyDescent="0.25">
      <c r="A135" s="2">
        <v>1</v>
      </c>
      <c r="B135" s="2">
        <v>503</v>
      </c>
      <c r="C135" s="2">
        <v>52110</v>
      </c>
      <c r="D135" s="3" t="s">
        <v>5</v>
      </c>
      <c r="E135" s="39">
        <v>6478</v>
      </c>
      <c r="F135" s="39">
        <v>6958.98</v>
      </c>
      <c r="G135" s="39">
        <v>4900.62</v>
      </c>
      <c r="H135" s="39">
        <v>6500</v>
      </c>
      <c r="I135" s="39">
        <v>4270.4399999999996</v>
      </c>
      <c r="J135" s="39">
        <v>5500</v>
      </c>
      <c r="K135" s="39">
        <v>6500</v>
      </c>
      <c r="L135" s="1"/>
    </row>
    <row r="136" spans="1:12" x14ac:dyDescent="0.25">
      <c r="A136" s="243" t="s">
        <v>159</v>
      </c>
      <c r="B136" s="244"/>
      <c r="C136" s="244"/>
      <c r="D136" s="244"/>
      <c r="E136" s="40">
        <f>SUM(E128:E135)+1</f>
        <v>18019</v>
      </c>
      <c r="F136" s="40">
        <f t="shared" ref="F136:K136" si="14">SUM(F128:F135)</f>
        <v>19384.580000000002</v>
      </c>
      <c r="G136" s="40">
        <f t="shared" si="14"/>
        <v>14765.739999999998</v>
      </c>
      <c r="H136" s="40">
        <f t="shared" si="14"/>
        <v>18110</v>
      </c>
      <c r="I136" s="40">
        <f t="shared" si="14"/>
        <v>11424.939999999999</v>
      </c>
      <c r="J136" s="40">
        <f t="shared" si="14"/>
        <v>15120.02</v>
      </c>
      <c r="K136" s="40">
        <f t="shared" si="14"/>
        <v>19100</v>
      </c>
      <c r="L136" s="1"/>
    </row>
    <row r="137" spans="1:12" x14ac:dyDescent="0.25">
      <c r="A137" s="245" t="s">
        <v>160</v>
      </c>
      <c r="B137" s="246"/>
      <c r="C137" s="246"/>
      <c r="D137" s="246"/>
      <c r="E137" s="261"/>
      <c r="F137" s="261"/>
      <c r="G137" s="261"/>
      <c r="H137" s="261"/>
      <c r="I137" s="261"/>
      <c r="J137" s="261"/>
      <c r="K137" s="261"/>
      <c r="L137" s="1"/>
    </row>
    <row r="138" spans="1:12" x14ac:dyDescent="0.25">
      <c r="A138" s="2">
        <v>1</v>
      </c>
      <c r="B138" s="2">
        <v>503</v>
      </c>
      <c r="C138" s="2">
        <v>53010</v>
      </c>
      <c r="D138" s="3" t="s">
        <v>36</v>
      </c>
      <c r="E138" s="39">
        <v>3192</v>
      </c>
      <c r="F138" s="39">
        <v>4055.96</v>
      </c>
      <c r="G138" s="39">
        <v>5204.7299999999996</v>
      </c>
      <c r="H138" s="39">
        <v>4200</v>
      </c>
      <c r="I138" s="39">
        <v>6718.79</v>
      </c>
      <c r="J138" s="39">
        <v>8958.68</v>
      </c>
      <c r="K138" s="39">
        <v>9000</v>
      </c>
      <c r="L138" s="1"/>
    </row>
    <row r="139" spans="1:12" x14ac:dyDescent="0.25">
      <c r="A139" s="2">
        <v>1</v>
      </c>
      <c r="B139" s="2">
        <v>503</v>
      </c>
      <c r="C139" s="2">
        <v>53030</v>
      </c>
      <c r="D139" s="3" t="s">
        <v>6</v>
      </c>
      <c r="E139" s="39">
        <v>1154</v>
      </c>
      <c r="F139" s="39">
        <v>1568.64</v>
      </c>
      <c r="G139" s="39">
        <v>1510.53</v>
      </c>
      <c r="H139" s="39">
        <v>1600</v>
      </c>
      <c r="I139" s="39">
        <v>1923.75</v>
      </c>
      <c r="J139" s="39">
        <v>1924</v>
      </c>
      <c r="K139" s="39">
        <v>2000</v>
      </c>
      <c r="L139" s="1"/>
    </row>
    <row r="140" spans="1:12" x14ac:dyDescent="0.25">
      <c r="A140" s="2">
        <v>1</v>
      </c>
      <c r="B140" s="2">
        <v>503</v>
      </c>
      <c r="C140" s="2">
        <v>53060</v>
      </c>
      <c r="D140" s="3" t="s">
        <v>8</v>
      </c>
      <c r="E140" s="39">
        <v>18</v>
      </c>
      <c r="F140" s="39">
        <v>30</v>
      </c>
      <c r="G140" s="39">
        <v>0</v>
      </c>
      <c r="H140" s="39">
        <v>50</v>
      </c>
      <c r="I140" s="39">
        <v>0</v>
      </c>
      <c r="J140" s="39">
        <v>0</v>
      </c>
      <c r="K140" s="39">
        <v>50</v>
      </c>
      <c r="L140" s="1"/>
    </row>
    <row r="141" spans="1:12" x14ac:dyDescent="0.25">
      <c r="A141" s="2">
        <v>1</v>
      </c>
      <c r="B141" s="2">
        <v>503</v>
      </c>
      <c r="C141" s="2">
        <v>53080</v>
      </c>
      <c r="D141" s="3" t="s">
        <v>37</v>
      </c>
      <c r="E141" s="39">
        <v>23549</v>
      </c>
      <c r="F141" s="39">
        <v>3717.39</v>
      </c>
      <c r="G141" s="39">
        <v>3196.47</v>
      </c>
      <c r="H141" s="39">
        <v>5000</v>
      </c>
      <c r="I141" s="39">
        <v>2492.92</v>
      </c>
      <c r="J141" s="39">
        <v>3324</v>
      </c>
      <c r="K141" s="39">
        <v>5000</v>
      </c>
      <c r="L141" s="1"/>
    </row>
    <row r="142" spans="1:12" x14ac:dyDescent="0.25">
      <c r="A142" s="2">
        <v>1</v>
      </c>
      <c r="B142" s="2">
        <v>503</v>
      </c>
      <c r="C142" s="2">
        <v>53090</v>
      </c>
      <c r="D142" s="3" t="s">
        <v>65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1"/>
    </row>
    <row r="143" spans="1:12" x14ac:dyDescent="0.25">
      <c r="A143" s="2">
        <v>1</v>
      </c>
      <c r="B143" s="2">
        <v>503</v>
      </c>
      <c r="C143" s="2">
        <v>53110</v>
      </c>
      <c r="D143" s="3" t="s">
        <v>11</v>
      </c>
      <c r="E143" s="39">
        <v>0.01</v>
      </c>
      <c r="F143" s="39">
        <v>0.01</v>
      </c>
      <c r="G143" s="39">
        <v>0.01</v>
      </c>
      <c r="H143" s="39">
        <v>0</v>
      </c>
      <c r="I143" s="39">
        <v>0</v>
      </c>
      <c r="J143" s="39">
        <v>0</v>
      </c>
      <c r="K143" s="39">
        <v>0</v>
      </c>
      <c r="L143" s="1"/>
    </row>
    <row r="144" spans="1:12" s="181" customFormat="1" x14ac:dyDescent="0.25">
      <c r="A144" s="2">
        <v>1</v>
      </c>
      <c r="B144" s="2">
        <v>503</v>
      </c>
      <c r="C144" s="2">
        <v>53122</v>
      </c>
      <c r="D144" s="3" t="s">
        <v>446</v>
      </c>
      <c r="E144" s="39">
        <v>0</v>
      </c>
      <c r="F144" s="39">
        <v>0</v>
      </c>
      <c r="G144" s="39">
        <v>0</v>
      </c>
      <c r="H144" s="39">
        <v>50000</v>
      </c>
      <c r="I144" s="39">
        <v>13405</v>
      </c>
      <c r="J144" s="39">
        <v>13405</v>
      </c>
      <c r="K144" s="39">
        <v>50000</v>
      </c>
      <c r="L144" s="1"/>
    </row>
    <row r="145" spans="1:12" x14ac:dyDescent="0.25">
      <c r="A145" s="2">
        <v>1</v>
      </c>
      <c r="B145" s="2">
        <v>503</v>
      </c>
      <c r="C145" s="2">
        <v>53130</v>
      </c>
      <c r="D145" s="3" t="s">
        <v>12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1"/>
    </row>
    <row r="146" spans="1:12" x14ac:dyDescent="0.25">
      <c r="A146" s="2">
        <v>1</v>
      </c>
      <c r="B146" s="2">
        <v>503</v>
      </c>
      <c r="C146" s="2">
        <v>53140</v>
      </c>
      <c r="D146" s="3" t="s">
        <v>38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1"/>
    </row>
    <row r="147" spans="1:12" x14ac:dyDescent="0.25">
      <c r="A147" s="2">
        <v>1</v>
      </c>
      <c r="B147" s="2">
        <v>503</v>
      </c>
      <c r="C147" s="2">
        <v>53150</v>
      </c>
      <c r="D147" s="3" t="s">
        <v>13</v>
      </c>
      <c r="E147" s="39">
        <v>0</v>
      </c>
      <c r="F147" s="39">
        <v>0</v>
      </c>
      <c r="G147" s="39">
        <v>0</v>
      </c>
      <c r="H147" s="39">
        <v>2500</v>
      </c>
      <c r="I147" s="39">
        <v>0</v>
      </c>
      <c r="J147" s="39">
        <v>0</v>
      </c>
      <c r="K147" s="39">
        <v>2500</v>
      </c>
      <c r="L147" s="1"/>
    </row>
    <row r="148" spans="1:12" x14ac:dyDescent="0.25">
      <c r="A148" s="2">
        <v>1</v>
      </c>
      <c r="B148" s="2">
        <v>503</v>
      </c>
      <c r="C148" s="2">
        <v>53170</v>
      </c>
      <c r="D148" s="3" t="s">
        <v>15</v>
      </c>
      <c r="E148" s="39">
        <v>1818</v>
      </c>
      <c r="F148" s="39">
        <v>614.71</v>
      </c>
      <c r="G148" s="39">
        <v>3561.87</v>
      </c>
      <c r="H148" s="39">
        <v>2600</v>
      </c>
      <c r="I148" s="39">
        <v>822.22</v>
      </c>
      <c r="J148" s="39">
        <v>2600</v>
      </c>
      <c r="K148" s="39">
        <v>52600</v>
      </c>
      <c r="L148" s="1" t="s">
        <v>466</v>
      </c>
    </row>
    <row r="149" spans="1:12" s="126" customFormat="1" x14ac:dyDescent="0.25">
      <c r="A149" s="2">
        <v>1</v>
      </c>
      <c r="B149" s="2">
        <v>503</v>
      </c>
      <c r="C149" s="2">
        <v>53171</v>
      </c>
      <c r="D149" s="113" t="s">
        <v>373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1"/>
    </row>
    <row r="150" spans="1:12" s="167" customFormat="1" x14ac:dyDescent="0.25">
      <c r="A150" s="168">
        <v>1</v>
      </c>
      <c r="B150" s="2">
        <v>503</v>
      </c>
      <c r="C150" s="2">
        <v>53172</v>
      </c>
      <c r="D150" s="113" t="s">
        <v>408</v>
      </c>
      <c r="E150" s="39">
        <v>0</v>
      </c>
      <c r="F150" s="39">
        <v>0</v>
      </c>
      <c r="G150" s="39">
        <v>384</v>
      </c>
      <c r="H150" s="39">
        <v>420</v>
      </c>
      <c r="I150" s="39">
        <v>576</v>
      </c>
      <c r="J150" s="39">
        <v>576</v>
      </c>
      <c r="K150" s="39">
        <v>600</v>
      </c>
      <c r="L150" s="1"/>
    </row>
    <row r="151" spans="1:12" x14ac:dyDescent="0.25">
      <c r="A151" s="2">
        <v>1</v>
      </c>
      <c r="B151" s="2">
        <v>503</v>
      </c>
      <c r="C151" s="2">
        <v>53180</v>
      </c>
      <c r="D151" s="3" t="s">
        <v>39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1"/>
    </row>
    <row r="152" spans="1:12" x14ac:dyDescent="0.25">
      <c r="A152" s="243" t="s">
        <v>163</v>
      </c>
      <c r="B152" s="244"/>
      <c r="C152" s="244"/>
      <c r="D152" s="244"/>
      <c r="E152" s="40">
        <f>SUM(E138:E151)-1</f>
        <v>29730.01</v>
      </c>
      <c r="F152" s="40">
        <f t="shared" ref="F152:K152" si="15">SUM(F138:F151)</f>
        <v>9986.7099999999991</v>
      </c>
      <c r="G152" s="40">
        <f t="shared" si="15"/>
        <v>13857.61</v>
      </c>
      <c r="H152" s="40">
        <f t="shared" si="15"/>
        <v>66370</v>
      </c>
      <c r="I152" s="40">
        <f t="shared" si="15"/>
        <v>25938.68</v>
      </c>
      <c r="J152" s="40">
        <f t="shared" si="15"/>
        <v>30787.68</v>
      </c>
      <c r="K152" s="40">
        <f t="shared" si="15"/>
        <v>121750</v>
      </c>
      <c r="L152" s="1"/>
    </row>
    <row r="153" spans="1:12" x14ac:dyDescent="0.25">
      <c r="A153" s="255" t="s">
        <v>164</v>
      </c>
      <c r="B153" s="263"/>
      <c r="C153" s="263"/>
      <c r="D153" s="263"/>
      <c r="E153" s="261"/>
      <c r="F153" s="261"/>
      <c r="G153" s="261"/>
      <c r="H153" s="261"/>
      <c r="I153" s="261"/>
      <c r="J153" s="261"/>
      <c r="K153" s="261"/>
      <c r="L153" s="1"/>
    </row>
    <row r="154" spans="1:12" x14ac:dyDescent="0.25">
      <c r="A154" s="2">
        <v>1</v>
      </c>
      <c r="B154" s="2">
        <v>503</v>
      </c>
      <c r="C154" s="2">
        <v>54010</v>
      </c>
      <c r="D154" s="3" t="s">
        <v>16</v>
      </c>
      <c r="E154" s="39">
        <v>655</v>
      </c>
      <c r="F154" s="39">
        <v>65.14</v>
      </c>
      <c r="G154" s="39">
        <v>0</v>
      </c>
      <c r="H154" s="39">
        <v>700</v>
      </c>
      <c r="I154" s="39">
        <v>0</v>
      </c>
      <c r="J154" s="39">
        <v>0</v>
      </c>
      <c r="K154" s="39">
        <v>700</v>
      </c>
      <c r="L154" s="1"/>
    </row>
    <row r="155" spans="1:12" x14ac:dyDescent="0.25">
      <c r="A155" s="2">
        <v>1</v>
      </c>
      <c r="B155" s="2">
        <v>503</v>
      </c>
      <c r="C155" s="2">
        <v>54020</v>
      </c>
      <c r="D155" s="3" t="s">
        <v>66</v>
      </c>
      <c r="E155" s="39">
        <v>0</v>
      </c>
      <c r="F155" s="39">
        <v>0</v>
      </c>
      <c r="G155" s="39">
        <v>0</v>
      </c>
      <c r="H155" s="39">
        <v>250</v>
      </c>
      <c r="I155" s="39">
        <v>540</v>
      </c>
      <c r="J155" s="39">
        <v>540</v>
      </c>
      <c r="K155" s="39">
        <v>500</v>
      </c>
      <c r="L155" s="1"/>
    </row>
    <row r="156" spans="1:12" x14ac:dyDescent="0.25">
      <c r="A156" s="2">
        <v>1</v>
      </c>
      <c r="B156" s="2">
        <v>503</v>
      </c>
      <c r="C156" s="2">
        <v>54050</v>
      </c>
      <c r="D156" s="3" t="s">
        <v>67</v>
      </c>
      <c r="E156" s="39">
        <v>0</v>
      </c>
      <c r="F156" s="39">
        <v>0</v>
      </c>
      <c r="G156" s="39">
        <v>0</v>
      </c>
      <c r="H156" s="39">
        <v>250</v>
      </c>
      <c r="I156" s="39">
        <v>992.25</v>
      </c>
      <c r="J156" s="39">
        <v>992</v>
      </c>
      <c r="K156" s="39">
        <v>500</v>
      </c>
      <c r="L156" s="1"/>
    </row>
    <row r="157" spans="1:12" x14ac:dyDescent="0.25">
      <c r="A157" s="2">
        <v>1</v>
      </c>
      <c r="B157" s="2">
        <v>503</v>
      </c>
      <c r="C157" s="2">
        <v>54060</v>
      </c>
      <c r="D157" s="3" t="s">
        <v>68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1"/>
    </row>
    <row r="158" spans="1:12" x14ac:dyDescent="0.25">
      <c r="A158" s="2">
        <v>1</v>
      </c>
      <c r="B158" s="2">
        <v>503</v>
      </c>
      <c r="C158" s="2">
        <v>54070</v>
      </c>
      <c r="D158" s="3" t="s">
        <v>69</v>
      </c>
      <c r="E158" s="39">
        <v>30762</v>
      </c>
      <c r="F158" s="39">
        <v>48001.8</v>
      </c>
      <c r="G158" s="39">
        <v>21333.65</v>
      </c>
      <c r="H158" s="39">
        <v>45000</v>
      </c>
      <c r="I158" s="39">
        <v>33297.910000000003</v>
      </c>
      <c r="J158" s="39">
        <v>36000</v>
      </c>
      <c r="K158" s="39">
        <v>45000</v>
      </c>
      <c r="L158" s="1"/>
    </row>
    <row r="159" spans="1:12" x14ac:dyDescent="0.25">
      <c r="A159" s="2">
        <v>1</v>
      </c>
      <c r="B159" s="2">
        <v>503</v>
      </c>
      <c r="C159" s="2">
        <v>54140</v>
      </c>
      <c r="D159" s="3" t="s">
        <v>17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1"/>
    </row>
    <row r="160" spans="1:12" x14ac:dyDescent="0.25">
      <c r="A160" s="243" t="s">
        <v>166</v>
      </c>
      <c r="B160" s="244"/>
      <c r="C160" s="244"/>
      <c r="D160" s="244"/>
      <c r="E160" s="40">
        <f>SUM(E154:E159)</f>
        <v>31417</v>
      </c>
      <c r="F160" s="40">
        <f t="shared" ref="F160:K160" si="16">SUM(F154:F159)</f>
        <v>48066.94</v>
      </c>
      <c r="G160" s="40">
        <f t="shared" si="16"/>
        <v>21333.65</v>
      </c>
      <c r="H160" s="40">
        <f t="shared" si="16"/>
        <v>46200</v>
      </c>
      <c r="I160" s="40">
        <f t="shared" si="16"/>
        <v>34830.160000000003</v>
      </c>
      <c r="J160" s="40">
        <f t="shared" si="16"/>
        <v>37532</v>
      </c>
      <c r="K160" s="40">
        <f t="shared" si="16"/>
        <v>46700</v>
      </c>
      <c r="L160" s="1"/>
    </row>
    <row r="161" spans="1:12" x14ac:dyDescent="0.25">
      <c r="A161" s="245" t="s">
        <v>165</v>
      </c>
      <c r="B161" s="246"/>
      <c r="C161" s="246"/>
      <c r="D161" s="246"/>
      <c r="E161" s="261"/>
      <c r="F161" s="261"/>
      <c r="G161" s="261"/>
      <c r="H161" s="261"/>
      <c r="I161" s="261"/>
      <c r="J161" s="261"/>
      <c r="K161" s="261"/>
      <c r="L161" s="1"/>
    </row>
    <row r="162" spans="1:12" x14ac:dyDescent="0.25">
      <c r="A162" s="2">
        <v>1</v>
      </c>
      <c r="B162" s="2">
        <v>503</v>
      </c>
      <c r="C162" s="2">
        <v>55010</v>
      </c>
      <c r="D162" s="3" t="s">
        <v>18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1"/>
    </row>
    <row r="163" spans="1:12" x14ac:dyDescent="0.25">
      <c r="A163" s="2">
        <v>1</v>
      </c>
      <c r="B163" s="2">
        <v>503</v>
      </c>
      <c r="C163" s="2">
        <v>55020</v>
      </c>
      <c r="D163" s="3" t="s">
        <v>43</v>
      </c>
      <c r="E163" s="39">
        <v>6847</v>
      </c>
      <c r="F163" s="39">
        <v>12043.16</v>
      </c>
      <c r="G163" s="39">
        <v>6083.03</v>
      </c>
      <c r="H163" s="39">
        <v>11000</v>
      </c>
      <c r="I163" s="39">
        <v>4724.49</v>
      </c>
      <c r="J163" s="39">
        <v>19924</v>
      </c>
      <c r="K163" s="39">
        <v>11000</v>
      </c>
      <c r="L163" s="1"/>
    </row>
    <row r="164" spans="1:12" x14ac:dyDescent="0.25">
      <c r="A164" s="2">
        <v>1</v>
      </c>
      <c r="B164" s="2">
        <v>503</v>
      </c>
      <c r="C164" s="2">
        <v>55030</v>
      </c>
      <c r="D164" s="3" t="s">
        <v>70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1"/>
    </row>
    <row r="165" spans="1:12" x14ac:dyDescent="0.25">
      <c r="A165" s="2">
        <v>1</v>
      </c>
      <c r="B165" s="2">
        <v>503</v>
      </c>
      <c r="C165" s="2">
        <v>55040</v>
      </c>
      <c r="D165" s="3" t="s">
        <v>44</v>
      </c>
      <c r="E165" s="39">
        <v>5187</v>
      </c>
      <c r="F165" s="39">
        <v>4868.97</v>
      </c>
      <c r="G165" s="39">
        <v>7521.13</v>
      </c>
      <c r="H165" s="39">
        <v>6500</v>
      </c>
      <c r="I165" s="39">
        <v>3948.31</v>
      </c>
      <c r="J165" s="39">
        <v>7896</v>
      </c>
      <c r="K165" s="39">
        <v>6500</v>
      </c>
      <c r="L165" s="1"/>
    </row>
    <row r="166" spans="1:12" x14ac:dyDescent="0.25">
      <c r="A166" s="2">
        <v>1</v>
      </c>
      <c r="B166" s="2">
        <v>503</v>
      </c>
      <c r="C166" s="2">
        <v>55050</v>
      </c>
      <c r="D166" s="3" t="s">
        <v>71</v>
      </c>
      <c r="E166" s="39">
        <v>0</v>
      </c>
      <c r="F166" s="39">
        <v>0</v>
      </c>
      <c r="G166" s="39">
        <v>0</v>
      </c>
      <c r="H166" s="39">
        <v>0</v>
      </c>
      <c r="I166" s="39">
        <v>2106.92</v>
      </c>
      <c r="J166" s="39">
        <v>2107</v>
      </c>
      <c r="K166" s="39">
        <v>0</v>
      </c>
      <c r="L166" s="1"/>
    </row>
    <row r="167" spans="1:12" x14ac:dyDescent="0.25">
      <c r="A167" s="2">
        <v>1</v>
      </c>
      <c r="B167" s="2">
        <v>503</v>
      </c>
      <c r="C167" s="2">
        <v>55060</v>
      </c>
      <c r="D167" s="3" t="s">
        <v>72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1"/>
    </row>
    <row r="168" spans="1:12" x14ac:dyDescent="0.25">
      <c r="A168" s="2">
        <v>1</v>
      </c>
      <c r="B168" s="2">
        <v>503</v>
      </c>
      <c r="C168" s="2">
        <v>55070</v>
      </c>
      <c r="D168" s="3" t="s">
        <v>15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1"/>
    </row>
    <row r="169" spans="1:12" x14ac:dyDescent="0.25">
      <c r="A169" s="243" t="s">
        <v>167</v>
      </c>
      <c r="B169" s="244"/>
      <c r="C169" s="244"/>
      <c r="D169" s="244"/>
      <c r="E169" s="40">
        <f>SUM(E162:E168)</f>
        <v>12034</v>
      </c>
      <c r="F169" s="40">
        <f t="shared" ref="F169:K169" si="17">SUM(F162:F168)</f>
        <v>16912.13</v>
      </c>
      <c r="G169" s="40">
        <f t="shared" si="17"/>
        <v>13604.16</v>
      </c>
      <c r="H169" s="40">
        <f t="shared" si="17"/>
        <v>17500</v>
      </c>
      <c r="I169" s="40">
        <f t="shared" si="17"/>
        <v>10779.72</v>
      </c>
      <c r="J169" s="40">
        <f t="shared" si="17"/>
        <v>29927</v>
      </c>
      <c r="K169" s="40">
        <f t="shared" si="17"/>
        <v>17500</v>
      </c>
      <c r="L169" s="1"/>
    </row>
    <row r="170" spans="1:12" x14ac:dyDescent="0.25">
      <c r="A170" s="245" t="s">
        <v>168</v>
      </c>
      <c r="B170" s="245"/>
      <c r="C170" s="245"/>
      <c r="D170" s="245"/>
      <c r="E170" s="261"/>
      <c r="F170" s="261"/>
      <c r="G170" s="261"/>
      <c r="H170" s="261"/>
      <c r="I170" s="261"/>
      <c r="J170" s="261"/>
      <c r="K170" s="261"/>
      <c r="L170" s="1"/>
    </row>
    <row r="171" spans="1:12" x14ac:dyDescent="0.25">
      <c r="A171" s="2">
        <v>1</v>
      </c>
      <c r="B171" s="2">
        <v>503</v>
      </c>
      <c r="C171" s="2">
        <v>56040</v>
      </c>
      <c r="D171" s="3" t="s">
        <v>46</v>
      </c>
      <c r="E171" s="39">
        <v>3718</v>
      </c>
      <c r="F171" s="39">
        <v>4074.16</v>
      </c>
      <c r="G171" s="39">
        <v>4019.88</v>
      </c>
      <c r="H171" s="39">
        <v>4201</v>
      </c>
      <c r="I171" s="39">
        <v>3037.75</v>
      </c>
      <c r="J171" s="39">
        <v>4050.68</v>
      </c>
      <c r="K171" s="115">
        <f>[3]Sheet1!L14</f>
        <v>4513</v>
      </c>
      <c r="L171" s="83"/>
    </row>
    <row r="172" spans="1:12" x14ac:dyDescent="0.25">
      <c r="A172" s="2">
        <v>1</v>
      </c>
      <c r="B172" s="2">
        <v>503</v>
      </c>
      <c r="C172" s="2">
        <v>56050</v>
      </c>
      <c r="D172" s="3" t="s">
        <v>47</v>
      </c>
      <c r="E172" s="39">
        <v>5294</v>
      </c>
      <c r="F172" s="39">
        <v>6054.31</v>
      </c>
      <c r="G172" s="39">
        <v>5311.03</v>
      </c>
      <c r="H172" s="39">
        <v>6590</v>
      </c>
      <c r="I172" s="39">
        <v>3382.56</v>
      </c>
      <c r="J172" s="39">
        <v>4510.67</v>
      </c>
      <c r="K172" s="115">
        <f>[3]Sheet1!L15</f>
        <v>6046</v>
      </c>
      <c r="L172" s="83"/>
    </row>
    <row r="173" spans="1:12" x14ac:dyDescent="0.25">
      <c r="A173" s="2">
        <v>1</v>
      </c>
      <c r="B173" s="2">
        <v>503</v>
      </c>
      <c r="C173" s="2">
        <v>56070</v>
      </c>
      <c r="D173" s="3" t="s">
        <v>73</v>
      </c>
      <c r="E173" s="39">
        <v>588</v>
      </c>
      <c r="F173" s="39">
        <v>588.24</v>
      </c>
      <c r="G173" s="39">
        <v>588.25</v>
      </c>
      <c r="H173" s="39">
        <v>670</v>
      </c>
      <c r="I173" s="39">
        <v>683.75</v>
      </c>
      <c r="J173" s="39">
        <v>684</v>
      </c>
      <c r="K173" s="39">
        <v>700</v>
      </c>
      <c r="L173" s="1"/>
    </row>
    <row r="174" spans="1:12" x14ac:dyDescent="0.25">
      <c r="A174" s="2">
        <v>1</v>
      </c>
      <c r="B174" s="2">
        <v>503</v>
      </c>
      <c r="C174" s="2">
        <v>56090</v>
      </c>
      <c r="D174" s="3" t="s">
        <v>49</v>
      </c>
      <c r="E174" s="39">
        <v>16177</v>
      </c>
      <c r="F174" s="39">
        <v>17135.060000000001</v>
      </c>
      <c r="G174" s="39">
        <v>16699.099999999999</v>
      </c>
      <c r="H174" s="39">
        <v>18168</v>
      </c>
      <c r="I174" s="39">
        <v>11641.44</v>
      </c>
      <c r="J174" s="39">
        <v>15521.35</v>
      </c>
      <c r="K174" s="115">
        <f>[3]Sheet1!L16</f>
        <v>18168</v>
      </c>
      <c r="L174" s="83"/>
    </row>
    <row r="175" spans="1:12" x14ac:dyDescent="0.25">
      <c r="A175" s="2">
        <v>1</v>
      </c>
      <c r="B175" s="2">
        <v>503</v>
      </c>
      <c r="C175" s="2">
        <v>56110</v>
      </c>
      <c r="D175" s="3" t="s">
        <v>50</v>
      </c>
      <c r="E175" s="39">
        <v>3730</v>
      </c>
      <c r="F175" s="39">
        <v>7485.46</v>
      </c>
      <c r="G175" s="39">
        <v>5137.09</v>
      </c>
      <c r="H175" s="39">
        <v>8096</v>
      </c>
      <c r="I175" s="39">
        <v>1050.6300000000001</v>
      </c>
      <c r="J175" s="39">
        <v>1401.34</v>
      </c>
      <c r="K175" s="115">
        <f>[3]Sheet1!L17</f>
        <v>8697.58</v>
      </c>
      <c r="L175" s="83"/>
    </row>
    <row r="176" spans="1:12" x14ac:dyDescent="0.25">
      <c r="A176" s="2">
        <v>1</v>
      </c>
      <c r="B176" s="2">
        <v>503</v>
      </c>
      <c r="C176" s="2">
        <v>56120</v>
      </c>
      <c r="D176" s="3" t="s">
        <v>51</v>
      </c>
      <c r="E176" s="39">
        <v>20</v>
      </c>
      <c r="F176" s="39">
        <v>-211</v>
      </c>
      <c r="G176" s="39">
        <v>180</v>
      </c>
      <c r="H176" s="39">
        <v>342</v>
      </c>
      <c r="I176" s="39">
        <v>23.73</v>
      </c>
      <c r="J176" s="39">
        <v>32</v>
      </c>
      <c r="K176" s="115">
        <f>[3]Sheet1!L18</f>
        <v>324</v>
      </c>
      <c r="L176" s="83"/>
    </row>
    <row r="177" spans="1:12" x14ac:dyDescent="0.25">
      <c r="A177" s="2">
        <v>1</v>
      </c>
      <c r="B177" s="2">
        <v>503</v>
      </c>
      <c r="C177" s="2">
        <v>56140</v>
      </c>
      <c r="D177" s="3" t="s">
        <v>52</v>
      </c>
      <c r="E177" s="39">
        <v>0</v>
      </c>
      <c r="F177" s="39">
        <v>88</v>
      </c>
      <c r="G177" s="39">
        <v>1689.33</v>
      </c>
      <c r="H177" s="39">
        <v>0</v>
      </c>
      <c r="I177" s="39">
        <v>0</v>
      </c>
      <c r="J177" s="39">
        <v>0</v>
      </c>
      <c r="K177" s="39">
        <v>0</v>
      </c>
      <c r="L177" s="1"/>
    </row>
    <row r="178" spans="1:12" x14ac:dyDescent="0.25">
      <c r="A178" s="2">
        <v>1</v>
      </c>
      <c r="B178" s="2">
        <v>503</v>
      </c>
      <c r="C178" s="2">
        <v>56150</v>
      </c>
      <c r="D178" s="3" t="s">
        <v>53</v>
      </c>
      <c r="E178" s="39">
        <v>0</v>
      </c>
      <c r="F178" s="39">
        <v>0</v>
      </c>
      <c r="G178" s="39">
        <v>758.08</v>
      </c>
      <c r="H178" s="39">
        <v>0</v>
      </c>
      <c r="I178" s="39">
        <v>0</v>
      </c>
      <c r="J178" s="39">
        <v>0</v>
      </c>
      <c r="K178" s="39">
        <v>0</v>
      </c>
      <c r="L178" s="1"/>
    </row>
    <row r="179" spans="1:12" x14ac:dyDescent="0.25">
      <c r="A179" s="243" t="s">
        <v>169</v>
      </c>
      <c r="B179" s="244"/>
      <c r="C179" s="244"/>
      <c r="D179" s="244"/>
      <c r="E179" s="40">
        <f>SUM(E171:E178)+1</f>
        <v>29528</v>
      </c>
      <c r="F179" s="40">
        <f t="shared" ref="F179:K179" si="18">SUM(F171:F178)</f>
        <v>35214.230000000003</v>
      </c>
      <c r="G179" s="40">
        <f t="shared" si="18"/>
        <v>34382.76</v>
      </c>
      <c r="H179" s="40">
        <f t="shared" si="18"/>
        <v>38067</v>
      </c>
      <c r="I179" s="40">
        <f t="shared" si="18"/>
        <v>19819.86</v>
      </c>
      <c r="J179" s="40">
        <f t="shared" si="18"/>
        <v>26200.04</v>
      </c>
      <c r="K179" s="40">
        <f t="shared" si="18"/>
        <v>38448.58</v>
      </c>
      <c r="L179" s="1"/>
    </row>
    <row r="180" spans="1:12" x14ac:dyDescent="0.25">
      <c r="A180" s="245" t="s">
        <v>170</v>
      </c>
      <c r="B180" s="246"/>
      <c r="C180" s="246"/>
      <c r="D180" s="246"/>
      <c r="E180" s="261"/>
      <c r="F180" s="261"/>
      <c r="G180" s="261"/>
      <c r="H180" s="261"/>
      <c r="I180" s="261"/>
      <c r="J180" s="261"/>
      <c r="K180" s="261"/>
      <c r="L180" s="1"/>
    </row>
    <row r="181" spans="1:12" x14ac:dyDescent="0.25">
      <c r="A181" s="2">
        <v>1</v>
      </c>
      <c r="B181" s="2">
        <v>503</v>
      </c>
      <c r="C181" s="2">
        <v>57010</v>
      </c>
      <c r="D181" s="3" t="s">
        <v>27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1"/>
    </row>
    <row r="182" spans="1:12" x14ac:dyDescent="0.25">
      <c r="A182" s="2">
        <v>1</v>
      </c>
      <c r="B182" s="2">
        <v>503</v>
      </c>
      <c r="C182" s="2">
        <v>57020</v>
      </c>
      <c r="D182" s="3" t="s">
        <v>28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1"/>
    </row>
    <row r="183" spans="1:12" x14ac:dyDescent="0.25">
      <c r="A183" s="2">
        <v>1</v>
      </c>
      <c r="B183" s="2">
        <v>503</v>
      </c>
      <c r="C183" s="2">
        <v>58010</v>
      </c>
      <c r="D183" s="3" t="s">
        <v>29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1"/>
    </row>
    <row r="184" spans="1:12" x14ac:dyDescent="0.25">
      <c r="A184" s="2">
        <v>1</v>
      </c>
      <c r="B184" s="2">
        <v>503</v>
      </c>
      <c r="C184" s="2">
        <v>58020</v>
      </c>
      <c r="D184" s="3" t="s">
        <v>66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1"/>
    </row>
    <row r="185" spans="1:12" x14ac:dyDescent="0.25">
      <c r="A185" s="2">
        <v>1</v>
      </c>
      <c r="B185" s="2">
        <v>503</v>
      </c>
      <c r="C185" s="2">
        <v>58050</v>
      </c>
      <c r="D185" s="3" t="s">
        <v>74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1"/>
    </row>
    <row r="186" spans="1:12" x14ac:dyDescent="0.25">
      <c r="A186" s="2">
        <v>1</v>
      </c>
      <c r="B186" s="2">
        <v>503</v>
      </c>
      <c r="C186" s="2">
        <v>58060</v>
      </c>
      <c r="D186" s="3" t="s">
        <v>68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1"/>
    </row>
    <row r="187" spans="1:12" x14ac:dyDescent="0.25">
      <c r="A187" s="2">
        <v>1</v>
      </c>
      <c r="B187" s="2">
        <v>503</v>
      </c>
      <c r="C187" s="2">
        <v>58080</v>
      </c>
      <c r="D187" s="3" t="s">
        <v>75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1"/>
    </row>
    <row r="188" spans="1:12" x14ac:dyDescent="0.25">
      <c r="A188" s="2">
        <v>1</v>
      </c>
      <c r="B188" s="2">
        <v>503</v>
      </c>
      <c r="C188" s="2">
        <v>58150</v>
      </c>
      <c r="D188" s="3" t="s">
        <v>17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1"/>
    </row>
    <row r="189" spans="1:12" x14ac:dyDescent="0.25">
      <c r="A189" s="2">
        <v>1</v>
      </c>
      <c r="B189" s="2">
        <v>503</v>
      </c>
      <c r="C189" s="2">
        <v>59010</v>
      </c>
      <c r="D189" s="3" t="s">
        <v>18</v>
      </c>
      <c r="E189" s="39">
        <v>0</v>
      </c>
      <c r="F189" s="39">
        <v>0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1"/>
    </row>
    <row r="190" spans="1:12" x14ac:dyDescent="0.25">
      <c r="A190" s="2">
        <v>1</v>
      </c>
      <c r="B190" s="2">
        <v>503</v>
      </c>
      <c r="C190" s="2">
        <v>59020</v>
      </c>
      <c r="D190" s="3" t="s">
        <v>54</v>
      </c>
      <c r="E190" s="39">
        <v>0</v>
      </c>
      <c r="F190" s="39">
        <v>0</v>
      </c>
      <c r="G190" s="39">
        <v>4192.7</v>
      </c>
      <c r="H190" s="39">
        <v>0</v>
      </c>
      <c r="I190" s="39">
        <v>0</v>
      </c>
      <c r="J190" s="39">
        <v>0</v>
      </c>
      <c r="K190" s="39">
        <v>0</v>
      </c>
      <c r="L190" s="1"/>
    </row>
    <row r="191" spans="1:12" x14ac:dyDescent="0.25">
      <c r="A191" s="2">
        <v>1</v>
      </c>
      <c r="B191" s="2">
        <v>503</v>
      </c>
      <c r="C191" s="2">
        <v>59030</v>
      </c>
      <c r="D191" s="3" t="s">
        <v>70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1"/>
    </row>
    <row r="192" spans="1:12" x14ac:dyDescent="0.25">
      <c r="A192" s="2">
        <v>1</v>
      </c>
      <c r="B192" s="2">
        <v>503</v>
      </c>
      <c r="C192" s="2">
        <v>59040</v>
      </c>
      <c r="D192" s="3" t="s">
        <v>44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12000</v>
      </c>
      <c r="L192" s="1"/>
    </row>
    <row r="193" spans="1:12" x14ac:dyDescent="0.25">
      <c r="A193" s="2">
        <v>1</v>
      </c>
      <c r="B193" s="2">
        <v>503</v>
      </c>
      <c r="C193" s="2">
        <v>59050</v>
      </c>
      <c r="D193" s="3" t="s">
        <v>76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1"/>
    </row>
    <row r="194" spans="1:12" x14ac:dyDescent="0.25">
      <c r="A194" s="2">
        <v>1</v>
      </c>
      <c r="B194" s="2">
        <v>503</v>
      </c>
      <c r="C194" s="2">
        <v>59070</v>
      </c>
      <c r="D194" s="3" t="s">
        <v>71</v>
      </c>
      <c r="E194" s="39">
        <v>0</v>
      </c>
      <c r="F194" s="39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0</v>
      </c>
      <c r="L194" s="1"/>
    </row>
    <row r="195" spans="1:12" x14ac:dyDescent="0.25">
      <c r="A195" s="2">
        <v>1</v>
      </c>
      <c r="B195" s="2">
        <v>503</v>
      </c>
      <c r="C195" s="2">
        <v>59080</v>
      </c>
      <c r="D195" s="3" t="s">
        <v>77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1"/>
    </row>
    <row r="196" spans="1:12" x14ac:dyDescent="0.25">
      <c r="A196" s="2">
        <v>1</v>
      </c>
      <c r="B196" s="2">
        <v>503</v>
      </c>
      <c r="C196" s="2">
        <v>59100</v>
      </c>
      <c r="D196" s="3" t="s">
        <v>15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1"/>
    </row>
    <row r="197" spans="1:12" x14ac:dyDescent="0.25">
      <c r="A197" s="243" t="s">
        <v>171</v>
      </c>
      <c r="B197" s="244"/>
      <c r="C197" s="244"/>
      <c r="D197" s="244"/>
      <c r="E197" s="40">
        <f t="shared" ref="E197:K197" si="19">SUM(E181:E196)</f>
        <v>0</v>
      </c>
      <c r="F197" s="40">
        <f t="shared" si="19"/>
        <v>0</v>
      </c>
      <c r="G197" s="40">
        <f t="shared" si="19"/>
        <v>4192.7</v>
      </c>
      <c r="H197" s="40">
        <f t="shared" si="19"/>
        <v>0</v>
      </c>
      <c r="I197" s="40">
        <f t="shared" si="19"/>
        <v>0</v>
      </c>
      <c r="J197" s="40">
        <f t="shared" si="19"/>
        <v>0</v>
      </c>
      <c r="K197" s="40">
        <f t="shared" si="19"/>
        <v>12000</v>
      </c>
      <c r="L197" s="1"/>
    </row>
    <row r="198" spans="1:12" x14ac:dyDescent="0.25">
      <c r="A198" s="258" t="s">
        <v>178</v>
      </c>
      <c r="B198" s="266"/>
      <c r="C198" s="266"/>
      <c r="D198" s="266"/>
      <c r="E198" s="40">
        <f>E197+E179+E169+E160+E152+E136+E126</f>
        <v>169372.01</v>
      </c>
      <c r="F198" s="40">
        <f t="shared" ref="F198:K198" si="20">F197+F179+F169+F160+F152+F136+F126</f>
        <v>182090.80000000002</v>
      </c>
      <c r="G198" s="40">
        <f t="shared" si="20"/>
        <v>152236.59</v>
      </c>
      <c r="H198" s="40">
        <f t="shared" si="20"/>
        <v>241159</v>
      </c>
      <c r="I198" s="41">
        <f t="shared" si="20"/>
        <v>142214.83000000002</v>
      </c>
      <c r="J198" s="40">
        <f t="shared" si="20"/>
        <v>192092.09999999998</v>
      </c>
      <c r="K198" s="40">
        <f t="shared" si="20"/>
        <v>314488.85000000003</v>
      </c>
      <c r="L198" s="1"/>
    </row>
    <row r="199" spans="1:12" ht="28.9" customHeight="1" x14ac:dyDescent="0.25">
      <c r="A199" s="264" t="s">
        <v>179</v>
      </c>
      <c r="B199" s="267"/>
      <c r="C199" s="267"/>
      <c r="D199" s="267"/>
      <c r="E199" s="267"/>
      <c r="F199" s="267"/>
      <c r="G199" s="267"/>
      <c r="H199" s="267"/>
      <c r="I199" s="267"/>
      <c r="J199" s="267"/>
      <c r="K199" s="267"/>
      <c r="L199" s="1"/>
    </row>
    <row r="200" spans="1:12" ht="15" customHeight="1" x14ac:dyDescent="0.25">
      <c r="A200" s="255" t="s">
        <v>162</v>
      </c>
      <c r="B200" s="255"/>
      <c r="C200" s="255"/>
      <c r="D200" s="255"/>
      <c r="E200" s="267"/>
      <c r="F200" s="267"/>
      <c r="G200" s="267"/>
      <c r="H200" s="267"/>
      <c r="I200" s="267"/>
      <c r="J200" s="267"/>
      <c r="K200" s="267"/>
      <c r="L200" s="1"/>
    </row>
    <row r="201" spans="1:12" x14ac:dyDescent="0.25">
      <c r="A201" s="2">
        <v>1</v>
      </c>
      <c r="B201" s="2">
        <v>504</v>
      </c>
      <c r="C201" s="2">
        <v>51010</v>
      </c>
      <c r="D201" s="3" t="s">
        <v>78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115">
        <f>[3]Sheet1!L21</f>
        <v>0</v>
      </c>
      <c r="L201" s="83"/>
    </row>
    <row r="202" spans="1:12" x14ac:dyDescent="0.25">
      <c r="A202" s="2">
        <v>1</v>
      </c>
      <c r="B202" s="2">
        <v>504</v>
      </c>
      <c r="C202" s="2">
        <v>51020</v>
      </c>
      <c r="D202" s="3" t="s">
        <v>79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115">
        <f>[3]Sheet1!L22</f>
        <v>0</v>
      </c>
      <c r="L202" s="83"/>
    </row>
    <row r="203" spans="1:12" x14ac:dyDescent="0.25">
      <c r="A203" s="2">
        <v>1</v>
      </c>
      <c r="B203" s="2">
        <v>504</v>
      </c>
      <c r="C203" s="2">
        <v>51030</v>
      </c>
      <c r="D203" s="3" t="s">
        <v>80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115">
        <f>[3]Sheet1!L23</f>
        <v>0</v>
      </c>
      <c r="L203" s="83"/>
    </row>
    <row r="204" spans="1:12" x14ac:dyDescent="0.25">
      <c r="A204" s="2">
        <v>1</v>
      </c>
      <c r="B204" s="2">
        <v>504</v>
      </c>
      <c r="C204" s="2">
        <v>51040</v>
      </c>
      <c r="D204" s="3" t="s">
        <v>81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1" t="s">
        <v>348</v>
      </c>
    </row>
    <row r="205" spans="1:12" hidden="1" x14ac:dyDescent="0.25">
      <c r="A205" s="2">
        <v>1</v>
      </c>
      <c r="B205" s="2">
        <v>504</v>
      </c>
      <c r="C205" s="2">
        <v>51050</v>
      </c>
      <c r="D205" s="3" t="s">
        <v>82</v>
      </c>
      <c r="E205" s="39">
        <f>'[4]Trial Balance'!I315</f>
        <v>0</v>
      </c>
      <c r="F205" s="39">
        <f>'[5]Trial Balance'!I315</f>
        <v>0</v>
      </c>
      <c r="G205" s="39">
        <f>'[2]Trial Balance'!I144</f>
        <v>0</v>
      </c>
      <c r="H205" s="39">
        <v>0</v>
      </c>
      <c r="I205" s="39">
        <f>'[6]2012'!G239</f>
        <v>0</v>
      </c>
      <c r="J205" s="39">
        <f>'[6]2012'!H239</f>
        <v>0</v>
      </c>
      <c r="K205" s="39"/>
      <c r="L205" s="1"/>
    </row>
    <row r="206" spans="1:12" x14ac:dyDescent="0.25">
      <c r="A206" s="243" t="s">
        <v>158</v>
      </c>
      <c r="B206" s="244"/>
      <c r="C206" s="244"/>
      <c r="D206" s="244"/>
      <c r="E206" s="40">
        <f>SUM(E201:E205)</f>
        <v>0</v>
      </c>
      <c r="F206" s="40">
        <f t="shared" ref="F206:K206" si="21">SUM(F201:F205)</f>
        <v>0</v>
      </c>
      <c r="G206" s="40">
        <f t="shared" si="21"/>
        <v>0</v>
      </c>
      <c r="H206" s="40">
        <f>SUM(H201:H205)</f>
        <v>0</v>
      </c>
      <c r="I206" s="40">
        <f t="shared" si="21"/>
        <v>0</v>
      </c>
      <c r="J206" s="41">
        <f t="shared" si="21"/>
        <v>0</v>
      </c>
      <c r="K206" s="40">
        <f t="shared" si="21"/>
        <v>0</v>
      </c>
      <c r="L206" s="1"/>
    </row>
    <row r="207" spans="1:12" x14ac:dyDescent="0.25">
      <c r="A207" s="245" t="s">
        <v>161</v>
      </c>
      <c r="B207" s="246"/>
      <c r="C207" s="246"/>
      <c r="D207" s="246"/>
      <c r="E207" s="268"/>
      <c r="F207" s="268"/>
      <c r="G207" s="268"/>
      <c r="H207" s="268"/>
      <c r="I207" s="268"/>
      <c r="J207" s="268"/>
      <c r="K207" s="268"/>
      <c r="L207" s="1"/>
    </row>
    <row r="208" spans="1:12" x14ac:dyDescent="0.25">
      <c r="A208" s="2">
        <v>1</v>
      </c>
      <c r="B208" s="2">
        <v>504</v>
      </c>
      <c r="C208" s="2">
        <v>52010</v>
      </c>
      <c r="D208" s="3" t="s">
        <v>3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1"/>
    </row>
    <row r="209" spans="1:12" x14ac:dyDescent="0.25">
      <c r="A209" s="2">
        <v>1</v>
      </c>
      <c r="B209" s="2">
        <v>504</v>
      </c>
      <c r="C209" s="2">
        <v>52020</v>
      </c>
      <c r="D209" s="3" t="s">
        <v>83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1"/>
    </row>
    <row r="210" spans="1:12" x14ac:dyDescent="0.25">
      <c r="A210" s="2">
        <v>1</v>
      </c>
      <c r="B210" s="2">
        <v>504</v>
      </c>
      <c r="C210" s="2">
        <v>52040</v>
      </c>
      <c r="D210" s="3" t="s">
        <v>59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1"/>
    </row>
    <row r="211" spans="1:12" x14ac:dyDescent="0.25">
      <c r="A211" s="2">
        <v>1</v>
      </c>
      <c r="B211" s="2">
        <v>504</v>
      </c>
      <c r="C211" s="2">
        <v>52050</v>
      </c>
      <c r="D211" s="3" t="s">
        <v>60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1"/>
    </row>
    <row r="212" spans="1:12" x14ac:dyDescent="0.25">
      <c r="A212" s="2">
        <v>1</v>
      </c>
      <c r="B212" s="2">
        <v>504</v>
      </c>
      <c r="C212" s="2">
        <v>52060</v>
      </c>
      <c r="D212" s="3" t="s">
        <v>61</v>
      </c>
      <c r="E212" s="39">
        <v>0</v>
      </c>
      <c r="F212" s="39">
        <v>0</v>
      </c>
      <c r="G212" s="39">
        <v>0</v>
      </c>
      <c r="H212" s="39">
        <f>'[1]2012'!F245</f>
        <v>0</v>
      </c>
      <c r="I212" s="39">
        <v>0</v>
      </c>
      <c r="J212" s="39">
        <v>0</v>
      </c>
      <c r="K212" s="39">
        <v>0</v>
      </c>
      <c r="L212" s="1"/>
    </row>
    <row r="213" spans="1:12" x14ac:dyDescent="0.25">
      <c r="A213" s="2">
        <v>1</v>
      </c>
      <c r="B213" s="2">
        <v>504</v>
      </c>
      <c r="C213" s="2">
        <v>52070</v>
      </c>
      <c r="D213" s="3" t="s">
        <v>62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1"/>
    </row>
    <row r="214" spans="1:12" x14ac:dyDescent="0.25">
      <c r="A214" s="2">
        <v>1</v>
      </c>
      <c r="B214" s="2">
        <v>504</v>
      </c>
      <c r="C214" s="2">
        <v>52110</v>
      </c>
      <c r="D214" s="3" t="s">
        <v>5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1"/>
    </row>
    <row r="215" spans="1:12" x14ac:dyDescent="0.25">
      <c r="A215" s="243" t="s">
        <v>159</v>
      </c>
      <c r="B215" s="244"/>
      <c r="C215" s="244"/>
      <c r="D215" s="244"/>
      <c r="E215" s="40">
        <f>SUM(E208:E214)</f>
        <v>0</v>
      </c>
      <c r="F215" s="40">
        <f t="shared" ref="F215:K215" si="22">SUM(F208:F214)</f>
        <v>0</v>
      </c>
      <c r="G215" s="40">
        <f t="shared" si="22"/>
        <v>0</v>
      </c>
      <c r="H215" s="40">
        <f t="shared" si="22"/>
        <v>0</v>
      </c>
      <c r="I215" s="40">
        <f t="shared" si="22"/>
        <v>0</v>
      </c>
      <c r="J215" s="40">
        <f t="shared" si="22"/>
        <v>0</v>
      </c>
      <c r="K215" s="40">
        <f t="shared" si="22"/>
        <v>0</v>
      </c>
      <c r="L215" s="1"/>
    </row>
    <row r="216" spans="1:12" x14ac:dyDescent="0.25">
      <c r="A216" s="245" t="s">
        <v>160</v>
      </c>
      <c r="B216" s="246"/>
      <c r="C216" s="246"/>
      <c r="D216" s="246"/>
      <c r="E216" s="261"/>
      <c r="F216" s="261"/>
      <c r="G216" s="261"/>
      <c r="H216" s="261"/>
      <c r="I216" s="261"/>
      <c r="J216" s="261"/>
      <c r="K216" s="261"/>
      <c r="L216" s="1"/>
    </row>
    <row r="217" spans="1:12" x14ac:dyDescent="0.25">
      <c r="A217" s="2">
        <v>1</v>
      </c>
      <c r="B217" s="2">
        <v>504</v>
      </c>
      <c r="C217" s="2">
        <v>53010</v>
      </c>
      <c r="D217" s="3" t="s">
        <v>36</v>
      </c>
      <c r="E217" s="39">
        <v>1101</v>
      </c>
      <c r="F217" s="39">
        <v>31.07</v>
      </c>
      <c r="G217" s="39">
        <v>1342.56</v>
      </c>
      <c r="H217" s="39">
        <v>880</v>
      </c>
      <c r="I217" s="39">
        <v>2879.58</v>
      </c>
      <c r="J217" s="39">
        <v>3840</v>
      </c>
      <c r="K217" s="39">
        <v>3840</v>
      </c>
      <c r="L217" s="1"/>
    </row>
    <row r="218" spans="1:12" x14ac:dyDescent="0.25">
      <c r="A218" s="2">
        <v>1</v>
      </c>
      <c r="B218" s="2">
        <v>504</v>
      </c>
      <c r="C218" s="2">
        <v>53030</v>
      </c>
      <c r="D218" s="3" t="s">
        <v>6</v>
      </c>
      <c r="E218" s="39">
        <v>1274</v>
      </c>
      <c r="F218" s="39">
        <v>1331.28</v>
      </c>
      <c r="G218" s="39">
        <v>1217.58</v>
      </c>
      <c r="H218" s="39">
        <v>1500</v>
      </c>
      <c r="I218" s="39">
        <v>1258.3</v>
      </c>
      <c r="J218" s="39">
        <v>1258</v>
      </c>
      <c r="K218" s="39">
        <v>1500</v>
      </c>
      <c r="L218" s="1"/>
    </row>
    <row r="219" spans="1:12" x14ac:dyDescent="0.25">
      <c r="A219" s="2">
        <v>1</v>
      </c>
      <c r="B219" s="2">
        <v>504</v>
      </c>
      <c r="C219" s="2">
        <v>53060</v>
      </c>
      <c r="D219" s="3" t="s">
        <v>8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1"/>
    </row>
    <row r="220" spans="1:12" x14ac:dyDescent="0.25">
      <c r="A220" s="2">
        <v>1</v>
      </c>
      <c r="B220" s="2">
        <v>504</v>
      </c>
      <c r="C220" s="2">
        <v>53080</v>
      </c>
      <c r="D220" s="3" t="s">
        <v>37</v>
      </c>
      <c r="E220" s="39">
        <v>-270</v>
      </c>
      <c r="F220" s="39">
        <v>0</v>
      </c>
      <c r="G220" s="39">
        <v>0</v>
      </c>
      <c r="H220" s="39">
        <v>0</v>
      </c>
      <c r="I220" s="39">
        <v>-175.52</v>
      </c>
      <c r="J220" s="39">
        <v>0</v>
      </c>
      <c r="K220" s="39">
        <v>0</v>
      </c>
      <c r="L220" s="1" t="s">
        <v>352</v>
      </c>
    </row>
    <row r="221" spans="1:12" x14ac:dyDescent="0.25">
      <c r="A221" s="2">
        <v>1</v>
      </c>
      <c r="B221" s="2">
        <v>504</v>
      </c>
      <c r="C221" s="2">
        <v>53090</v>
      </c>
      <c r="D221" s="3" t="s">
        <v>65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1"/>
    </row>
    <row r="222" spans="1:12" x14ac:dyDescent="0.25">
      <c r="A222" s="2">
        <v>1</v>
      </c>
      <c r="B222" s="2">
        <v>504</v>
      </c>
      <c r="C222" s="2">
        <v>53100</v>
      </c>
      <c r="D222" s="3" t="s">
        <v>10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1"/>
    </row>
    <row r="223" spans="1:12" x14ac:dyDescent="0.25">
      <c r="A223" s="2">
        <v>1</v>
      </c>
      <c r="B223" s="2">
        <v>504</v>
      </c>
      <c r="C223" s="2">
        <v>53110</v>
      </c>
      <c r="D223" s="3" t="s">
        <v>11</v>
      </c>
      <c r="E223" s="39">
        <v>0</v>
      </c>
      <c r="F223" s="39">
        <v>0</v>
      </c>
      <c r="G223" s="39">
        <v>0</v>
      </c>
      <c r="H223" s="39">
        <f>'[1]2012'!F254</f>
        <v>0</v>
      </c>
      <c r="I223" s="39">
        <v>0</v>
      </c>
      <c r="J223" s="39">
        <v>0</v>
      </c>
      <c r="K223" s="39">
        <v>0</v>
      </c>
      <c r="L223" s="1"/>
    </row>
    <row r="224" spans="1:12" x14ac:dyDescent="0.25">
      <c r="A224" s="2">
        <v>1</v>
      </c>
      <c r="B224" s="2">
        <v>504</v>
      </c>
      <c r="C224" s="2">
        <v>53120</v>
      </c>
      <c r="D224" s="3" t="s">
        <v>84</v>
      </c>
      <c r="E224" s="39">
        <v>140848</v>
      </c>
      <c r="F224" s="39">
        <v>148278.14000000001</v>
      </c>
      <c r="G224" s="39">
        <v>149147.88</v>
      </c>
      <c r="H224" s="39">
        <v>149184</v>
      </c>
      <c r="I224" s="39">
        <v>112244.91</v>
      </c>
      <c r="J224" s="39">
        <v>149184</v>
      </c>
      <c r="K224" s="39">
        <v>149184</v>
      </c>
      <c r="L224" s="1"/>
    </row>
    <row r="225" spans="1:12" x14ac:dyDescent="0.25">
      <c r="A225" s="2">
        <v>1</v>
      </c>
      <c r="B225" s="2">
        <v>504</v>
      </c>
      <c r="C225" s="2">
        <v>53130</v>
      </c>
      <c r="D225" s="3" t="s">
        <v>12</v>
      </c>
      <c r="E225" s="39">
        <v>0</v>
      </c>
      <c r="F225" s="39">
        <v>0</v>
      </c>
      <c r="G225" s="39">
        <v>0</v>
      </c>
      <c r="H225" s="39">
        <f>'[1]2012'!F256</f>
        <v>0</v>
      </c>
      <c r="I225" s="39">
        <v>0</v>
      </c>
      <c r="J225" s="39">
        <v>0</v>
      </c>
      <c r="K225" s="39">
        <v>0</v>
      </c>
      <c r="L225" s="1"/>
    </row>
    <row r="226" spans="1:12" x14ac:dyDescent="0.25">
      <c r="A226" s="2">
        <v>1</v>
      </c>
      <c r="B226" s="2">
        <v>504</v>
      </c>
      <c r="C226" s="2">
        <v>53150</v>
      </c>
      <c r="D226" s="3" t="s">
        <v>13</v>
      </c>
      <c r="E226" s="39">
        <v>0</v>
      </c>
      <c r="F226" s="39">
        <v>-70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1"/>
    </row>
    <row r="227" spans="1:12" x14ac:dyDescent="0.25">
      <c r="A227" s="2">
        <v>1</v>
      </c>
      <c r="B227" s="2">
        <v>504</v>
      </c>
      <c r="C227" s="2">
        <v>53170</v>
      </c>
      <c r="D227" s="3" t="s">
        <v>15</v>
      </c>
      <c r="E227" s="39">
        <v>1440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1"/>
    </row>
    <row r="228" spans="1:12" s="127" customFormat="1" x14ac:dyDescent="0.25">
      <c r="A228" s="2">
        <v>1</v>
      </c>
      <c r="B228" s="2">
        <v>504</v>
      </c>
      <c r="C228" s="2">
        <v>53171</v>
      </c>
      <c r="D228" s="113" t="s">
        <v>373</v>
      </c>
      <c r="E228" s="39">
        <v>1400</v>
      </c>
      <c r="F228" s="39">
        <v>5780</v>
      </c>
      <c r="G228" s="39">
        <v>5880</v>
      </c>
      <c r="H228" s="39">
        <v>6175</v>
      </c>
      <c r="I228" s="39">
        <v>4740</v>
      </c>
      <c r="J228" s="39">
        <v>6320.01</v>
      </c>
      <c r="K228" s="39">
        <v>6175</v>
      </c>
      <c r="L228" s="1"/>
    </row>
    <row r="229" spans="1:12" x14ac:dyDescent="0.25">
      <c r="A229" s="2">
        <v>1</v>
      </c>
      <c r="B229" s="2">
        <v>504</v>
      </c>
      <c r="C229" s="2">
        <v>53180</v>
      </c>
      <c r="D229" s="3" t="s">
        <v>39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1"/>
    </row>
    <row r="230" spans="1:12" x14ac:dyDescent="0.25">
      <c r="A230" s="243" t="s">
        <v>163</v>
      </c>
      <c r="B230" s="244"/>
      <c r="C230" s="244"/>
      <c r="D230" s="244"/>
      <c r="E230" s="40">
        <f>SUM(E217:E229)-1</f>
        <v>145792</v>
      </c>
      <c r="F230" s="40">
        <f t="shared" ref="F230:K230" si="23">SUM(F217:F229)</f>
        <v>155350.49000000002</v>
      </c>
      <c r="G230" s="40">
        <f t="shared" si="23"/>
        <v>157588.02000000002</v>
      </c>
      <c r="H230" s="40">
        <f t="shared" si="23"/>
        <v>157739</v>
      </c>
      <c r="I230" s="40">
        <f t="shared" si="23"/>
        <v>120947.27</v>
      </c>
      <c r="J230" s="41">
        <f t="shared" si="23"/>
        <v>160602.01</v>
      </c>
      <c r="K230" s="40">
        <f t="shared" si="23"/>
        <v>160699</v>
      </c>
      <c r="L230" s="1"/>
    </row>
    <row r="231" spans="1:12" x14ac:dyDescent="0.25">
      <c r="A231" s="245" t="s">
        <v>164</v>
      </c>
      <c r="B231" s="246"/>
      <c r="C231" s="246"/>
      <c r="D231" s="246"/>
      <c r="E231" s="261"/>
      <c r="F231" s="261"/>
      <c r="G231" s="261"/>
      <c r="H231" s="261"/>
      <c r="I231" s="261"/>
      <c r="J231" s="261"/>
      <c r="K231" s="261"/>
      <c r="L231" s="1"/>
    </row>
    <row r="232" spans="1:12" x14ac:dyDescent="0.25">
      <c r="A232" s="2">
        <v>1</v>
      </c>
      <c r="B232" s="2">
        <v>504</v>
      </c>
      <c r="C232" s="2">
        <v>54010</v>
      </c>
      <c r="D232" s="3" t="s">
        <v>16</v>
      </c>
      <c r="E232" s="39">
        <v>0</v>
      </c>
      <c r="F232" s="39">
        <v>18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1"/>
    </row>
    <row r="233" spans="1:12" x14ac:dyDescent="0.25">
      <c r="A233" s="2">
        <v>1</v>
      </c>
      <c r="B233" s="2">
        <v>504</v>
      </c>
      <c r="C233" s="2">
        <v>54140</v>
      </c>
      <c r="D233" s="3" t="s">
        <v>17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1"/>
    </row>
    <row r="234" spans="1:12" x14ac:dyDescent="0.25">
      <c r="A234" s="243" t="s">
        <v>166</v>
      </c>
      <c r="B234" s="244"/>
      <c r="C234" s="244"/>
      <c r="D234" s="244"/>
      <c r="E234" s="40">
        <f>SUM(E232:E233)</f>
        <v>0</v>
      </c>
      <c r="F234" s="40">
        <f t="shared" ref="F234:K234" si="24">SUM(F232:F233)</f>
        <v>18</v>
      </c>
      <c r="G234" s="40">
        <f t="shared" si="24"/>
        <v>0</v>
      </c>
      <c r="H234" s="40">
        <f t="shared" si="24"/>
        <v>0</v>
      </c>
      <c r="I234" s="40">
        <f t="shared" si="24"/>
        <v>0</v>
      </c>
      <c r="J234" s="40">
        <f t="shared" si="24"/>
        <v>0</v>
      </c>
      <c r="K234" s="40">
        <f t="shared" si="24"/>
        <v>0</v>
      </c>
      <c r="L234" s="1"/>
    </row>
    <row r="235" spans="1:12" x14ac:dyDescent="0.25">
      <c r="A235" s="245" t="s">
        <v>165</v>
      </c>
      <c r="B235" s="246"/>
      <c r="C235" s="246"/>
      <c r="D235" s="246"/>
      <c r="E235" s="261"/>
      <c r="F235" s="261"/>
      <c r="G235" s="261"/>
      <c r="H235" s="261"/>
      <c r="I235" s="261"/>
      <c r="J235" s="261"/>
      <c r="K235" s="261"/>
      <c r="L235" s="1"/>
    </row>
    <row r="236" spans="1:12" x14ac:dyDescent="0.25">
      <c r="A236" s="2">
        <v>1</v>
      </c>
      <c r="B236" s="2">
        <v>504</v>
      </c>
      <c r="C236" s="2">
        <v>55010</v>
      </c>
      <c r="D236" s="3" t="s">
        <v>18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1"/>
    </row>
    <row r="237" spans="1:12" x14ac:dyDescent="0.25">
      <c r="A237" s="2">
        <v>1</v>
      </c>
      <c r="B237" s="2">
        <v>504</v>
      </c>
      <c r="C237" s="2">
        <v>55020</v>
      </c>
      <c r="D237" s="3" t="s">
        <v>43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1"/>
    </row>
    <row r="238" spans="1:12" x14ac:dyDescent="0.25">
      <c r="A238" s="2">
        <v>1</v>
      </c>
      <c r="B238" s="2">
        <v>504</v>
      </c>
      <c r="C238" s="2">
        <v>55030</v>
      </c>
      <c r="D238" s="3" t="s">
        <v>70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1"/>
    </row>
    <row r="239" spans="1:12" x14ac:dyDescent="0.25">
      <c r="A239" s="2">
        <v>1</v>
      </c>
      <c r="B239" s="2">
        <v>504</v>
      </c>
      <c r="C239" s="2">
        <v>55040</v>
      </c>
      <c r="D239" s="3" t="s">
        <v>44</v>
      </c>
      <c r="E239" s="39">
        <v>0</v>
      </c>
      <c r="F239" s="39">
        <v>746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1"/>
    </row>
    <row r="240" spans="1:12" x14ac:dyDescent="0.25">
      <c r="A240" s="2">
        <v>1</v>
      </c>
      <c r="B240" s="2">
        <v>504</v>
      </c>
      <c r="C240" s="2">
        <v>55050</v>
      </c>
      <c r="D240" s="3" t="s">
        <v>85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1"/>
    </row>
    <row r="241" spans="1:12" x14ac:dyDescent="0.25">
      <c r="A241" s="2">
        <v>1</v>
      </c>
      <c r="B241" s="2">
        <v>504</v>
      </c>
      <c r="C241" s="2">
        <v>55070</v>
      </c>
      <c r="D241" s="3" t="s">
        <v>15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1"/>
    </row>
    <row r="242" spans="1:12" x14ac:dyDescent="0.25">
      <c r="A242" s="243" t="s">
        <v>167</v>
      </c>
      <c r="B242" s="243"/>
      <c r="C242" s="243"/>
      <c r="D242" s="243"/>
      <c r="E242" s="40">
        <f>SUM(E236:E241)</f>
        <v>0</v>
      </c>
      <c r="F242" s="40">
        <f t="shared" ref="F242:K242" si="25">SUM(F236:F241)</f>
        <v>746</v>
      </c>
      <c r="G242" s="40">
        <f t="shared" si="25"/>
        <v>0</v>
      </c>
      <c r="H242" s="40">
        <f t="shared" si="25"/>
        <v>0</v>
      </c>
      <c r="I242" s="40">
        <f t="shared" si="25"/>
        <v>0</v>
      </c>
      <c r="J242" s="40">
        <f t="shared" si="25"/>
        <v>0</v>
      </c>
      <c r="K242" s="40">
        <f t="shared" si="25"/>
        <v>0</v>
      </c>
      <c r="L242" s="1"/>
    </row>
    <row r="243" spans="1:12" x14ac:dyDescent="0.25">
      <c r="A243" s="245" t="s">
        <v>168</v>
      </c>
      <c r="B243" s="246"/>
      <c r="C243" s="246"/>
      <c r="D243" s="246"/>
      <c r="E243" s="261"/>
      <c r="F243" s="261"/>
      <c r="G243" s="261"/>
      <c r="H243" s="261"/>
      <c r="I243" s="261"/>
      <c r="J243" s="261"/>
      <c r="K243" s="261"/>
      <c r="L243" s="1"/>
    </row>
    <row r="244" spans="1:12" x14ac:dyDescent="0.25">
      <c r="A244" s="2">
        <v>1</v>
      </c>
      <c r="B244" s="2">
        <v>504</v>
      </c>
      <c r="C244" s="2">
        <v>56040</v>
      </c>
      <c r="D244" s="3" t="s">
        <v>46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115">
        <f>[3]Sheet1!L24</f>
        <v>0</v>
      </c>
      <c r="L244" s="83"/>
    </row>
    <row r="245" spans="1:12" x14ac:dyDescent="0.25">
      <c r="A245" s="2">
        <v>1</v>
      </c>
      <c r="B245" s="2">
        <v>504</v>
      </c>
      <c r="C245" s="2">
        <v>56050</v>
      </c>
      <c r="D245" s="3" t="s">
        <v>47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115">
        <f>[3]Sheet1!L25</f>
        <v>0</v>
      </c>
      <c r="L245" s="83"/>
    </row>
    <row r="246" spans="1:12" x14ac:dyDescent="0.25">
      <c r="A246" s="2">
        <v>1</v>
      </c>
      <c r="B246" s="2">
        <v>504</v>
      </c>
      <c r="C246" s="2">
        <v>56070</v>
      </c>
      <c r="D246" s="3" t="s">
        <v>73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1"/>
    </row>
    <row r="247" spans="1:12" x14ac:dyDescent="0.25">
      <c r="A247" s="2">
        <v>1</v>
      </c>
      <c r="B247" s="2">
        <v>504</v>
      </c>
      <c r="C247" s="2">
        <v>56090</v>
      </c>
      <c r="D247" s="3" t="s">
        <v>49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115">
        <f>[3]Sheet1!L26</f>
        <v>0</v>
      </c>
      <c r="L247" s="83"/>
    </row>
    <row r="248" spans="1:12" x14ac:dyDescent="0.25">
      <c r="A248" s="2">
        <v>1</v>
      </c>
      <c r="B248" s="2">
        <v>504</v>
      </c>
      <c r="C248" s="2">
        <v>56110</v>
      </c>
      <c r="D248" s="3" t="s">
        <v>50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115">
        <f>[3]Sheet1!L27</f>
        <v>0</v>
      </c>
      <c r="L248" s="83"/>
    </row>
    <row r="249" spans="1:12" x14ac:dyDescent="0.25">
      <c r="A249" s="2">
        <v>1</v>
      </c>
      <c r="B249" s="2">
        <v>504</v>
      </c>
      <c r="C249" s="2">
        <v>56120</v>
      </c>
      <c r="D249" s="3" t="s">
        <v>51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115">
        <f>[3]Sheet1!L28</f>
        <v>0</v>
      </c>
      <c r="L249" s="83"/>
    </row>
    <row r="250" spans="1:12" x14ac:dyDescent="0.25">
      <c r="A250" s="2">
        <v>1</v>
      </c>
      <c r="B250" s="2">
        <v>504</v>
      </c>
      <c r="C250" s="2">
        <v>56140</v>
      </c>
      <c r="D250" s="3" t="s">
        <v>52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1"/>
    </row>
    <row r="251" spans="1:12" x14ac:dyDescent="0.25">
      <c r="A251" s="2">
        <v>1</v>
      </c>
      <c r="B251" s="2">
        <v>504</v>
      </c>
      <c r="C251" s="2">
        <v>56150</v>
      </c>
      <c r="D251" s="3" t="s">
        <v>53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1"/>
    </row>
    <row r="252" spans="1:12" x14ac:dyDescent="0.25">
      <c r="A252" s="243" t="s">
        <v>169</v>
      </c>
      <c r="B252" s="244"/>
      <c r="C252" s="244"/>
      <c r="D252" s="244"/>
      <c r="E252" s="40">
        <f>SUM(E244:E251)</f>
        <v>0</v>
      </c>
      <c r="F252" s="40">
        <f t="shared" ref="F252:K252" si="26">SUM(F244:F251)</f>
        <v>0</v>
      </c>
      <c r="G252" s="40">
        <f t="shared" si="26"/>
        <v>0</v>
      </c>
      <c r="H252" s="40">
        <f t="shared" si="26"/>
        <v>0</v>
      </c>
      <c r="I252" s="40">
        <f t="shared" si="26"/>
        <v>0</v>
      </c>
      <c r="J252" s="40">
        <f t="shared" si="26"/>
        <v>0</v>
      </c>
      <c r="K252" s="40">
        <f t="shared" si="26"/>
        <v>0</v>
      </c>
      <c r="L252" s="1"/>
    </row>
    <row r="253" spans="1:12" x14ac:dyDescent="0.25">
      <c r="A253" s="245" t="s">
        <v>170</v>
      </c>
      <c r="B253" s="246"/>
      <c r="C253" s="246"/>
      <c r="D253" s="246"/>
      <c r="E253" s="261"/>
      <c r="F253" s="261"/>
      <c r="G253" s="261"/>
      <c r="H253" s="261"/>
      <c r="I253" s="261"/>
      <c r="J253" s="261"/>
      <c r="K253" s="261"/>
      <c r="L253" s="1"/>
    </row>
    <row r="254" spans="1:12" x14ac:dyDescent="0.25">
      <c r="A254" s="2">
        <v>1</v>
      </c>
      <c r="B254" s="2">
        <v>504</v>
      </c>
      <c r="C254" s="2">
        <v>57010</v>
      </c>
      <c r="D254" s="3" t="s">
        <v>27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1"/>
    </row>
    <row r="255" spans="1:12" x14ac:dyDescent="0.25">
      <c r="A255" s="2">
        <v>1</v>
      </c>
      <c r="B255" s="2">
        <v>504</v>
      </c>
      <c r="C255" s="2">
        <v>57020</v>
      </c>
      <c r="D255" s="3" t="s">
        <v>28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1"/>
    </row>
    <row r="256" spans="1:12" x14ac:dyDescent="0.25">
      <c r="A256" s="2">
        <v>1</v>
      </c>
      <c r="B256" s="2">
        <v>504</v>
      </c>
      <c r="C256" s="2">
        <v>59010</v>
      </c>
      <c r="D256" s="3" t="s">
        <v>18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1"/>
    </row>
    <row r="257" spans="1:12" x14ac:dyDescent="0.25">
      <c r="A257" s="2">
        <v>1</v>
      </c>
      <c r="B257" s="2">
        <v>504</v>
      </c>
      <c r="C257" s="2">
        <v>59020</v>
      </c>
      <c r="D257" s="3" t="s">
        <v>54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1"/>
    </row>
    <row r="258" spans="1:12" x14ac:dyDescent="0.25">
      <c r="A258" s="2">
        <v>1</v>
      </c>
      <c r="B258" s="2">
        <v>504</v>
      </c>
      <c r="C258" s="2">
        <v>59030</v>
      </c>
      <c r="D258" s="3" t="s">
        <v>70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1"/>
    </row>
    <row r="259" spans="1:12" x14ac:dyDescent="0.25">
      <c r="A259" s="2">
        <v>1</v>
      </c>
      <c r="B259" s="2">
        <v>504</v>
      </c>
      <c r="C259" s="2">
        <v>59040</v>
      </c>
      <c r="D259" s="3" t="s">
        <v>86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1"/>
    </row>
    <row r="260" spans="1:12" x14ac:dyDescent="0.25">
      <c r="A260" s="2">
        <v>1</v>
      </c>
      <c r="B260" s="2">
        <v>504</v>
      </c>
      <c r="C260" s="2">
        <v>59050</v>
      </c>
      <c r="D260" s="3" t="s">
        <v>87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1" t="s">
        <v>278</v>
      </c>
    </row>
    <row r="261" spans="1:12" x14ac:dyDescent="0.25">
      <c r="A261" s="2">
        <v>1</v>
      </c>
      <c r="B261" s="2">
        <v>504</v>
      </c>
      <c r="C261" s="2">
        <v>59080</v>
      </c>
      <c r="D261" s="3" t="s">
        <v>77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1"/>
    </row>
    <row r="262" spans="1:12" x14ac:dyDescent="0.25">
      <c r="A262" s="2">
        <v>1</v>
      </c>
      <c r="B262" s="2">
        <v>504</v>
      </c>
      <c r="C262" s="2">
        <v>59100</v>
      </c>
      <c r="D262" s="3" t="s">
        <v>15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1"/>
    </row>
    <row r="263" spans="1:12" x14ac:dyDescent="0.25">
      <c r="A263" s="243" t="s">
        <v>171</v>
      </c>
      <c r="B263" s="244"/>
      <c r="C263" s="244"/>
      <c r="D263" s="244"/>
      <c r="E263" s="40">
        <f>SUM(E254:E262)</f>
        <v>0</v>
      </c>
      <c r="F263" s="40">
        <f t="shared" ref="F263:K263" si="27">SUM(F254:F262)</f>
        <v>0</v>
      </c>
      <c r="G263" s="40">
        <f t="shared" si="27"/>
        <v>0</v>
      </c>
      <c r="H263" s="40">
        <f t="shared" si="27"/>
        <v>0</v>
      </c>
      <c r="I263" s="40">
        <f t="shared" si="27"/>
        <v>0</v>
      </c>
      <c r="J263" s="40">
        <f t="shared" si="27"/>
        <v>0</v>
      </c>
      <c r="K263" s="40">
        <f t="shared" si="27"/>
        <v>0</v>
      </c>
      <c r="L263" s="1"/>
    </row>
    <row r="264" spans="1:12" x14ac:dyDescent="0.25">
      <c r="A264" s="243" t="s">
        <v>180</v>
      </c>
      <c r="B264" s="244"/>
      <c r="C264" s="244"/>
      <c r="D264" s="244"/>
      <c r="E264" s="40">
        <f t="shared" ref="E264:K264" si="28">E263+E252+E242+E234+E230+E215+E206</f>
        <v>145792</v>
      </c>
      <c r="F264" s="40">
        <f t="shared" si="28"/>
        <v>156114.49000000002</v>
      </c>
      <c r="G264" s="40">
        <f t="shared" si="28"/>
        <v>157588.02000000002</v>
      </c>
      <c r="H264" s="40">
        <f t="shared" si="28"/>
        <v>157739</v>
      </c>
      <c r="I264" s="41">
        <f t="shared" si="28"/>
        <v>120947.27</v>
      </c>
      <c r="J264" s="41">
        <f t="shared" si="28"/>
        <v>160602.01</v>
      </c>
      <c r="K264" s="40">
        <f t="shared" si="28"/>
        <v>160699</v>
      </c>
      <c r="L264" s="1"/>
    </row>
    <row r="265" spans="1:12" ht="28.9" customHeight="1" x14ac:dyDescent="0.35">
      <c r="A265" s="269" t="s">
        <v>181</v>
      </c>
      <c r="B265" s="269"/>
      <c r="C265" s="269"/>
      <c r="D265" s="269"/>
      <c r="E265" s="269"/>
      <c r="F265" s="269"/>
      <c r="G265" s="269"/>
      <c r="H265" s="269"/>
      <c r="I265" s="269"/>
      <c r="J265" s="269"/>
      <c r="K265" s="269"/>
      <c r="L265" s="1"/>
    </row>
    <row r="266" spans="1:12" x14ac:dyDescent="0.25">
      <c r="A266" s="245" t="s">
        <v>162</v>
      </c>
      <c r="B266" s="245"/>
      <c r="C266" s="245"/>
      <c r="D266" s="245"/>
      <c r="E266" s="265"/>
      <c r="F266" s="265"/>
      <c r="G266" s="265"/>
      <c r="H266" s="265"/>
      <c r="I266" s="265"/>
      <c r="J266" s="265"/>
      <c r="K266" s="265"/>
      <c r="L266" s="1"/>
    </row>
    <row r="267" spans="1:12" x14ac:dyDescent="0.25">
      <c r="A267" s="2">
        <v>1</v>
      </c>
      <c r="B267" s="2">
        <v>505</v>
      </c>
      <c r="C267" s="2">
        <v>51010</v>
      </c>
      <c r="D267" s="3" t="s">
        <v>88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1"/>
    </row>
    <row r="268" spans="1:12" x14ac:dyDescent="0.25">
      <c r="A268" s="2">
        <v>1</v>
      </c>
      <c r="B268" s="2">
        <v>505</v>
      </c>
      <c r="C268" s="2">
        <v>51020</v>
      </c>
      <c r="D268" s="3" t="s">
        <v>56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1"/>
    </row>
    <row r="269" spans="1:12" x14ac:dyDescent="0.25">
      <c r="A269" s="2">
        <v>1</v>
      </c>
      <c r="B269" s="2">
        <v>505</v>
      </c>
      <c r="C269" s="2">
        <v>51030</v>
      </c>
      <c r="D269" s="3" t="s">
        <v>89</v>
      </c>
      <c r="E269" s="39">
        <v>0</v>
      </c>
      <c r="F269" s="39">
        <v>0</v>
      </c>
      <c r="G269" s="39">
        <v>0</v>
      </c>
      <c r="H269" s="39">
        <f>'[1]2012'!F287</f>
        <v>0</v>
      </c>
      <c r="I269" s="39">
        <v>0</v>
      </c>
      <c r="J269" s="39">
        <v>0</v>
      </c>
      <c r="K269" s="39">
        <v>0</v>
      </c>
      <c r="L269" s="1"/>
    </row>
    <row r="270" spans="1:12" x14ac:dyDescent="0.25">
      <c r="A270" s="2">
        <v>1</v>
      </c>
      <c r="B270" s="2">
        <v>505</v>
      </c>
      <c r="C270" s="2">
        <v>51040</v>
      </c>
      <c r="D270" s="3" t="s">
        <v>90</v>
      </c>
      <c r="E270" s="39">
        <v>70944</v>
      </c>
      <c r="F270" s="39">
        <v>58267</v>
      </c>
      <c r="G270" s="39">
        <v>60774.5</v>
      </c>
      <c r="H270" s="39">
        <v>67587</v>
      </c>
      <c r="I270" s="39">
        <v>24524.65</v>
      </c>
      <c r="J270" s="39">
        <v>25525</v>
      </c>
      <c r="K270" s="115">
        <f>[3]Sheet1!L31</f>
        <v>7200</v>
      </c>
      <c r="L270" s="83" t="s">
        <v>385</v>
      </c>
    </row>
    <row r="271" spans="1:12" x14ac:dyDescent="0.25">
      <c r="A271" s="2">
        <v>1</v>
      </c>
      <c r="B271" s="2">
        <v>505</v>
      </c>
      <c r="C271" s="2">
        <v>51050</v>
      </c>
      <c r="D271" s="3" t="s">
        <v>82</v>
      </c>
      <c r="E271" s="39">
        <v>0</v>
      </c>
      <c r="F271" s="39">
        <v>14754</v>
      </c>
      <c r="G271" s="39">
        <v>15072</v>
      </c>
      <c r="H271" s="39">
        <v>16000</v>
      </c>
      <c r="I271" s="39">
        <v>14843</v>
      </c>
      <c r="J271" s="39">
        <v>14843</v>
      </c>
      <c r="K271" s="39">
        <v>17000</v>
      </c>
      <c r="L271" s="1"/>
    </row>
    <row r="272" spans="1:12" x14ac:dyDescent="0.25">
      <c r="A272" s="243" t="s">
        <v>158</v>
      </c>
      <c r="B272" s="244"/>
      <c r="C272" s="244"/>
      <c r="D272" s="244"/>
      <c r="E272" s="40">
        <f>SUM(E267:E271)</f>
        <v>70944</v>
      </c>
      <c r="F272" s="40">
        <f t="shared" ref="F272:K272" si="29">SUM(F267:F271)</f>
        <v>73021</v>
      </c>
      <c r="G272" s="40">
        <f t="shared" si="29"/>
        <v>75846.5</v>
      </c>
      <c r="H272" s="40">
        <f t="shared" si="29"/>
        <v>83587</v>
      </c>
      <c r="I272" s="40">
        <f t="shared" si="29"/>
        <v>39367.65</v>
      </c>
      <c r="J272" s="40">
        <f t="shared" si="29"/>
        <v>40368</v>
      </c>
      <c r="K272" s="40">
        <f t="shared" si="29"/>
        <v>24200</v>
      </c>
      <c r="L272" s="1"/>
    </row>
    <row r="273" spans="1:12" x14ac:dyDescent="0.25">
      <c r="A273" s="245" t="s">
        <v>161</v>
      </c>
      <c r="B273" s="246"/>
      <c r="C273" s="246"/>
      <c r="D273" s="246"/>
      <c r="E273" s="261"/>
      <c r="F273" s="261"/>
      <c r="G273" s="261"/>
      <c r="H273" s="261"/>
      <c r="I273" s="261"/>
      <c r="J273" s="261"/>
      <c r="K273" s="261"/>
      <c r="L273" s="1"/>
    </row>
    <row r="274" spans="1:12" x14ac:dyDescent="0.25">
      <c r="A274" s="2">
        <v>1</v>
      </c>
      <c r="B274" s="2">
        <v>505</v>
      </c>
      <c r="C274" s="2">
        <v>52010</v>
      </c>
      <c r="D274" s="3" t="s">
        <v>3</v>
      </c>
      <c r="E274" s="39">
        <v>0</v>
      </c>
      <c r="F274" s="39">
        <v>0</v>
      </c>
      <c r="G274" s="39">
        <v>71.19</v>
      </c>
      <c r="H274" s="39">
        <v>0</v>
      </c>
      <c r="I274" s="39">
        <v>0</v>
      </c>
      <c r="J274" s="39">
        <v>0</v>
      </c>
      <c r="K274" s="39">
        <v>0</v>
      </c>
      <c r="L274" s="1"/>
    </row>
    <row r="275" spans="1:12" x14ac:dyDescent="0.25">
      <c r="A275" s="2">
        <v>1</v>
      </c>
      <c r="B275" s="2">
        <v>505</v>
      </c>
      <c r="C275" s="2">
        <v>52020</v>
      </c>
      <c r="D275" s="3" t="s">
        <v>83</v>
      </c>
      <c r="E275" s="39">
        <v>3702</v>
      </c>
      <c r="F275" s="39">
        <v>5624</v>
      </c>
      <c r="G275" s="39">
        <v>2250.66</v>
      </c>
      <c r="H275" s="39">
        <v>5000</v>
      </c>
      <c r="I275" s="39">
        <v>5049.5200000000004</v>
      </c>
      <c r="J275" s="39">
        <v>5050</v>
      </c>
      <c r="K275" s="39">
        <v>5000</v>
      </c>
      <c r="L275" s="1"/>
    </row>
    <row r="276" spans="1:12" x14ac:dyDescent="0.25">
      <c r="A276" s="2">
        <v>1</v>
      </c>
      <c r="B276" s="2">
        <v>505</v>
      </c>
      <c r="C276" s="2">
        <v>52040</v>
      </c>
      <c r="D276" s="3" t="s">
        <v>59</v>
      </c>
      <c r="E276" s="39">
        <v>0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1"/>
    </row>
    <row r="277" spans="1:12" x14ac:dyDescent="0.25">
      <c r="A277" s="2">
        <v>1</v>
      </c>
      <c r="B277" s="2">
        <v>505</v>
      </c>
      <c r="C277" s="2">
        <v>52050</v>
      </c>
      <c r="D277" s="3" t="s">
        <v>60</v>
      </c>
      <c r="E277" s="39">
        <v>2756</v>
      </c>
      <c r="F277" s="39">
        <v>159</v>
      </c>
      <c r="G277" s="39">
        <v>1130.9100000000001</v>
      </c>
      <c r="H277" s="39">
        <v>1000</v>
      </c>
      <c r="I277" s="39">
        <v>0</v>
      </c>
      <c r="J277" s="39">
        <v>1000</v>
      </c>
      <c r="K277" s="39">
        <v>1000</v>
      </c>
      <c r="L277" s="1"/>
    </row>
    <row r="278" spans="1:12" x14ac:dyDescent="0.25">
      <c r="A278" s="2">
        <v>1</v>
      </c>
      <c r="B278" s="2">
        <v>505</v>
      </c>
      <c r="C278" s="2">
        <v>52060</v>
      </c>
      <c r="D278" s="3" t="s">
        <v>61</v>
      </c>
      <c r="E278" s="39">
        <v>0</v>
      </c>
      <c r="F278" s="39">
        <v>0</v>
      </c>
      <c r="G278" s="39">
        <v>1740</v>
      </c>
      <c r="H278" s="39">
        <v>0</v>
      </c>
      <c r="I278" s="39">
        <v>0</v>
      </c>
      <c r="J278" s="39">
        <v>0</v>
      </c>
      <c r="K278" s="39">
        <v>0</v>
      </c>
      <c r="L278" s="1"/>
    </row>
    <row r="279" spans="1:12" x14ac:dyDescent="0.25">
      <c r="A279" s="2">
        <v>1</v>
      </c>
      <c r="B279" s="2">
        <v>505</v>
      </c>
      <c r="C279" s="2">
        <v>52070</v>
      </c>
      <c r="D279" s="3" t="s">
        <v>62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1"/>
    </row>
    <row r="280" spans="1:12" x14ac:dyDescent="0.25">
      <c r="A280" s="2">
        <v>1</v>
      </c>
      <c r="B280" s="2">
        <v>505</v>
      </c>
      <c r="C280" s="2">
        <v>52110</v>
      </c>
      <c r="D280" s="3" t="s">
        <v>5</v>
      </c>
      <c r="E280" s="39">
        <v>3135</v>
      </c>
      <c r="F280" s="39">
        <v>1412</v>
      </c>
      <c r="G280" s="39">
        <v>1917.03</v>
      </c>
      <c r="H280" s="39">
        <v>3200</v>
      </c>
      <c r="I280" s="39">
        <v>955.59</v>
      </c>
      <c r="J280" s="39">
        <v>3200</v>
      </c>
      <c r="K280" s="39">
        <v>3200</v>
      </c>
      <c r="L280" s="1"/>
    </row>
    <row r="281" spans="1:12" x14ac:dyDescent="0.25">
      <c r="A281" s="243" t="s">
        <v>159</v>
      </c>
      <c r="B281" s="244"/>
      <c r="C281" s="244"/>
      <c r="D281" s="244"/>
      <c r="E281" s="40">
        <f>SUM(E274:E280)</f>
        <v>9593</v>
      </c>
      <c r="F281" s="40">
        <f>SUM(F274:F280)-1</f>
        <v>7194</v>
      </c>
      <c r="G281" s="40">
        <f t="shared" ref="G281:K281" si="30">SUM(G274:G280)</f>
        <v>7109.79</v>
      </c>
      <c r="H281" s="40">
        <f t="shared" si="30"/>
        <v>9200</v>
      </c>
      <c r="I281" s="40">
        <f t="shared" si="30"/>
        <v>6005.1100000000006</v>
      </c>
      <c r="J281" s="40">
        <f t="shared" si="30"/>
        <v>9250</v>
      </c>
      <c r="K281" s="40">
        <f t="shared" si="30"/>
        <v>9200</v>
      </c>
      <c r="L281" s="1"/>
    </row>
    <row r="282" spans="1:12" x14ac:dyDescent="0.25">
      <c r="A282" s="245" t="s">
        <v>160</v>
      </c>
      <c r="B282" s="246"/>
      <c r="C282" s="246"/>
      <c r="D282" s="246"/>
      <c r="E282" s="261"/>
      <c r="F282" s="261"/>
      <c r="G282" s="261"/>
      <c r="H282" s="261"/>
      <c r="I282" s="261"/>
      <c r="J282" s="261"/>
      <c r="K282" s="261"/>
      <c r="L282" s="1"/>
    </row>
    <row r="283" spans="1:12" x14ac:dyDescent="0.25">
      <c r="A283" s="2">
        <v>1</v>
      </c>
      <c r="B283" s="2">
        <v>505</v>
      </c>
      <c r="C283" s="2">
        <v>53010</v>
      </c>
      <c r="D283" s="3" t="s">
        <v>36</v>
      </c>
      <c r="E283" s="39">
        <v>864</v>
      </c>
      <c r="F283" s="39">
        <v>1082</v>
      </c>
      <c r="G283" s="39">
        <v>3870.41</v>
      </c>
      <c r="H283" s="39">
        <v>3804</v>
      </c>
      <c r="I283" s="39">
        <v>3017.24</v>
      </c>
      <c r="J283" s="39">
        <v>4022.69</v>
      </c>
      <c r="K283" s="39">
        <v>4500</v>
      </c>
      <c r="L283" s="1"/>
    </row>
    <row r="284" spans="1:12" x14ac:dyDescent="0.25">
      <c r="A284" s="2">
        <v>1</v>
      </c>
      <c r="B284" s="2">
        <v>505</v>
      </c>
      <c r="C284" s="2">
        <v>53020</v>
      </c>
      <c r="D284" s="3" t="s">
        <v>91</v>
      </c>
      <c r="E284" s="39">
        <v>0</v>
      </c>
      <c r="F284" s="39">
        <v>0</v>
      </c>
      <c r="G284" s="39">
        <v>0</v>
      </c>
      <c r="H284" s="39">
        <f>'[1]2012'!F298</f>
        <v>0</v>
      </c>
      <c r="I284" s="39">
        <v>0</v>
      </c>
      <c r="J284" s="39">
        <v>0</v>
      </c>
      <c r="K284" s="39">
        <v>0</v>
      </c>
      <c r="L284" s="1"/>
    </row>
    <row r="285" spans="1:12" x14ac:dyDescent="0.25">
      <c r="A285" s="2">
        <v>1</v>
      </c>
      <c r="B285" s="2">
        <v>505</v>
      </c>
      <c r="C285" s="2">
        <v>53030</v>
      </c>
      <c r="D285" s="3" t="s">
        <v>6</v>
      </c>
      <c r="E285" s="39">
        <v>6753</v>
      </c>
      <c r="F285" s="39">
        <v>6958</v>
      </c>
      <c r="G285" s="39">
        <v>6719.58</v>
      </c>
      <c r="H285" s="39">
        <v>7000</v>
      </c>
      <c r="I285" s="39">
        <v>8566.9</v>
      </c>
      <c r="J285" s="39">
        <v>8567</v>
      </c>
      <c r="K285" s="39">
        <v>8600</v>
      </c>
      <c r="L285" s="1"/>
    </row>
    <row r="286" spans="1:12" x14ac:dyDescent="0.25">
      <c r="A286" s="2">
        <v>1</v>
      </c>
      <c r="B286" s="2">
        <v>505</v>
      </c>
      <c r="C286" s="2">
        <v>53060</v>
      </c>
      <c r="D286" s="3" t="s">
        <v>8</v>
      </c>
      <c r="E286" s="39">
        <v>0</v>
      </c>
      <c r="F286" s="39">
        <v>0</v>
      </c>
      <c r="G286" s="39">
        <v>1827.74</v>
      </c>
      <c r="H286" s="39">
        <v>2000</v>
      </c>
      <c r="I286" s="39">
        <v>2392.94</v>
      </c>
      <c r="J286" s="39">
        <v>2393</v>
      </c>
      <c r="K286" s="39">
        <v>2000</v>
      </c>
      <c r="L286" s="1"/>
    </row>
    <row r="287" spans="1:12" x14ac:dyDescent="0.25">
      <c r="A287" s="2">
        <v>1</v>
      </c>
      <c r="B287" s="2">
        <v>505</v>
      </c>
      <c r="C287" s="2">
        <v>53070</v>
      </c>
      <c r="D287" s="3" t="s">
        <v>9</v>
      </c>
      <c r="E287" s="39">
        <v>0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1"/>
    </row>
    <row r="288" spans="1:12" x14ac:dyDescent="0.25">
      <c r="A288" s="2">
        <v>1</v>
      </c>
      <c r="B288" s="2">
        <v>505</v>
      </c>
      <c r="C288" s="2">
        <v>53080</v>
      </c>
      <c r="D288" s="3" t="s">
        <v>37</v>
      </c>
      <c r="E288" s="39">
        <v>445</v>
      </c>
      <c r="F288" s="39">
        <v>473</v>
      </c>
      <c r="G288" s="39">
        <v>352.96</v>
      </c>
      <c r="H288" s="39">
        <v>750</v>
      </c>
      <c r="I288" s="39">
        <v>142.44</v>
      </c>
      <c r="J288" s="39">
        <v>200</v>
      </c>
      <c r="K288" s="39">
        <v>350</v>
      </c>
      <c r="L288" s="1"/>
    </row>
    <row r="289" spans="1:12" x14ac:dyDescent="0.25">
      <c r="A289" s="2">
        <v>1</v>
      </c>
      <c r="B289" s="2">
        <v>505</v>
      </c>
      <c r="C289" s="2">
        <v>53090</v>
      </c>
      <c r="D289" s="3" t="s">
        <v>65</v>
      </c>
      <c r="E289" s="39">
        <v>0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1"/>
    </row>
    <row r="290" spans="1:12" x14ac:dyDescent="0.25">
      <c r="A290" s="2">
        <v>1</v>
      </c>
      <c r="B290" s="2">
        <v>505</v>
      </c>
      <c r="C290" s="2">
        <v>53110</v>
      </c>
      <c r="D290" s="3" t="s">
        <v>11</v>
      </c>
      <c r="E290" s="39">
        <v>705</v>
      </c>
      <c r="F290" s="39">
        <v>825</v>
      </c>
      <c r="G290" s="39">
        <v>1450</v>
      </c>
      <c r="H290" s="39">
        <v>1000</v>
      </c>
      <c r="I290" s="39">
        <v>1375</v>
      </c>
      <c r="J290" s="39">
        <v>1450</v>
      </c>
      <c r="K290" s="39">
        <v>1500</v>
      </c>
      <c r="L290" s="1"/>
    </row>
    <row r="291" spans="1:12" x14ac:dyDescent="0.25">
      <c r="A291" s="2">
        <v>1</v>
      </c>
      <c r="B291" s="2">
        <v>505</v>
      </c>
      <c r="C291" s="2">
        <v>53130</v>
      </c>
      <c r="D291" s="3" t="s">
        <v>12</v>
      </c>
      <c r="E291" s="39">
        <v>0</v>
      </c>
      <c r="F291" s="39">
        <v>0</v>
      </c>
      <c r="G291" s="39">
        <v>0</v>
      </c>
      <c r="H291" s="39">
        <f>'[1]2012'!F305</f>
        <v>0</v>
      </c>
      <c r="I291" s="39">
        <v>0</v>
      </c>
      <c r="J291" s="39">
        <v>0</v>
      </c>
      <c r="K291" s="39">
        <v>0</v>
      </c>
      <c r="L291" s="1"/>
    </row>
    <row r="292" spans="1:12" x14ac:dyDescent="0.25">
      <c r="A292" s="2">
        <v>1</v>
      </c>
      <c r="B292" s="2">
        <v>505</v>
      </c>
      <c r="C292" s="2">
        <v>53150</v>
      </c>
      <c r="D292" s="3" t="s">
        <v>13</v>
      </c>
      <c r="E292" s="39">
        <v>0</v>
      </c>
      <c r="F292" s="39">
        <v>0</v>
      </c>
      <c r="G292" s="39">
        <v>790</v>
      </c>
      <c r="H292" s="39">
        <v>1200</v>
      </c>
      <c r="I292" s="39">
        <v>250</v>
      </c>
      <c r="J292" s="39">
        <v>250</v>
      </c>
      <c r="K292" s="39">
        <v>1200</v>
      </c>
      <c r="L292" s="1"/>
    </row>
    <row r="293" spans="1:12" x14ac:dyDescent="0.25">
      <c r="A293" s="2">
        <v>1</v>
      </c>
      <c r="B293" s="2">
        <v>505</v>
      </c>
      <c r="C293" s="2">
        <v>53170</v>
      </c>
      <c r="D293" s="3" t="s">
        <v>15</v>
      </c>
      <c r="E293" s="39">
        <v>184</v>
      </c>
      <c r="F293" s="39">
        <v>849</v>
      </c>
      <c r="G293" s="39">
        <v>253.32</v>
      </c>
      <c r="H293" s="39">
        <v>600</v>
      </c>
      <c r="I293" s="39">
        <v>168.98</v>
      </c>
      <c r="J293" s="39">
        <v>169</v>
      </c>
      <c r="K293" s="39">
        <v>6100</v>
      </c>
      <c r="L293" s="1" t="s">
        <v>467</v>
      </c>
    </row>
    <row r="294" spans="1:12" x14ac:dyDescent="0.25">
      <c r="A294" s="2">
        <v>1</v>
      </c>
      <c r="B294" s="2">
        <v>505</v>
      </c>
      <c r="C294" s="2">
        <v>53180</v>
      </c>
      <c r="D294" s="3" t="s">
        <v>39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1"/>
    </row>
    <row r="295" spans="1:12" x14ac:dyDescent="0.25">
      <c r="A295" s="243" t="s">
        <v>163</v>
      </c>
      <c r="B295" s="244"/>
      <c r="C295" s="244"/>
      <c r="D295" s="244"/>
      <c r="E295" s="40">
        <f>SUM(E283:E294)+1</f>
        <v>8952</v>
      </c>
      <c r="F295" s="40">
        <f>SUM(F283:F294)-1</f>
        <v>10186</v>
      </c>
      <c r="G295" s="40">
        <f>SUM(G283:G294)</f>
        <v>15264.009999999998</v>
      </c>
      <c r="H295" s="40">
        <f>SUM(H283:H294)</f>
        <v>16354</v>
      </c>
      <c r="I295" s="40">
        <f>SUM(I283:I294)</f>
        <v>15913.5</v>
      </c>
      <c r="J295" s="40">
        <f>SUM(J283:J294)</f>
        <v>17051.690000000002</v>
      </c>
      <c r="K295" s="40">
        <f>SUM(K283:K294)</f>
        <v>24250</v>
      </c>
      <c r="L295" s="1"/>
    </row>
    <row r="296" spans="1:12" x14ac:dyDescent="0.25">
      <c r="A296" s="245" t="s">
        <v>164</v>
      </c>
      <c r="B296" s="246"/>
      <c r="C296" s="246"/>
      <c r="D296" s="246"/>
      <c r="E296" s="261"/>
      <c r="F296" s="261"/>
      <c r="G296" s="261"/>
      <c r="H296" s="261"/>
      <c r="I296" s="261"/>
      <c r="J296" s="261"/>
      <c r="K296" s="261"/>
      <c r="L296" s="1"/>
    </row>
    <row r="297" spans="1:12" x14ac:dyDescent="0.25">
      <c r="A297" s="2">
        <v>1</v>
      </c>
      <c r="B297" s="2">
        <v>505</v>
      </c>
      <c r="C297" s="2">
        <v>54010</v>
      </c>
      <c r="D297" s="3" t="s">
        <v>16</v>
      </c>
      <c r="E297" s="39">
        <v>0</v>
      </c>
      <c r="F297" s="39">
        <v>0</v>
      </c>
      <c r="G297" s="39">
        <v>340</v>
      </c>
      <c r="H297" s="39">
        <v>3850</v>
      </c>
      <c r="I297" s="39">
        <v>4589.91</v>
      </c>
      <c r="J297" s="39">
        <v>4590</v>
      </c>
      <c r="K297" s="39">
        <v>4000</v>
      </c>
      <c r="L297" s="1" t="s">
        <v>394</v>
      </c>
    </row>
    <row r="298" spans="1:12" x14ac:dyDescent="0.25">
      <c r="A298" s="2">
        <v>1</v>
      </c>
      <c r="B298" s="2">
        <v>505</v>
      </c>
      <c r="C298" s="2">
        <v>54140</v>
      </c>
      <c r="D298" s="3" t="s">
        <v>42</v>
      </c>
      <c r="E298" s="39">
        <v>0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1"/>
    </row>
    <row r="299" spans="1:12" x14ac:dyDescent="0.25">
      <c r="A299" s="243" t="s">
        <v>166</v>
      </c>
      <c r="B299" s="244"/>
      <c r="C299" s="244"/>
      <c r="D299" s="244"/>
      <c r="E299" s="40">
        <f>SUM(E297:E298)</f>
        <v>0</v>
      </c>
      <c r="F299" s="40">
        <f t="shared" ref="F299:K299" si="31">SUM(F297:F298)</f>
        <v>0</v>
      </c>
      <c r="G299" s="40">
        <f t="shared" si="31"/>
        <v>340</v>
      </c>
      <c r="H299" s="40">
        <f t="shared" si="31"/>
        <v>3850</v>
      </c>
      <c r="I299" s="40">
        <f t="shared" si="31"/>
        <v>4589.91</v>
      </c>
      <c r="J299" s="40">
        <f t="shared" si="31"/>
        <v>4590</v>
      </c>
      <c r="K299" s="40">
        <f t="shared" si="31"/>
        <v>4000</v>
      </c>
      <c r="L299" s="1"/>
    </row>
    <row r="300" spans="1:12" x14ac:dyDescent="0.25">
      <c r="A300" s="245" t="s">
        <v>165</v>
      </c>
      <c r="B300" s="246"/>
      <c r="C300" s="246"/>
      <c r="D300" s="246"/>
      <c r="E300" s="261"/>
      <c r="F300" s="261"/>
      <c r="G300" s="261"/>
      <c r="H300" s="261"/>
      <c r="I300" s="261"/>
      <c r="J300" s="261"/>
      <c r="K300" s="261"/>
      <c r="L300" s="1"/>
    </row>
    <row r="301" spans="1:12" x14ac:dyDescent="0.25">
      <c r="A301" s="2">
        <v>1</v>
      </c>
      <c r="B301" s="2">
        <v>505</v>
      </c>
      <c r="C301" s="2">
        <v>55010</v>
      </c>
      <c r="D301" s="3" t="s">
        <v>18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1"/>
    </row>
    <row r="302" spans="1:12" x14ac:dyDescent="0.25">
      <c r="A302" s="2">
        <v>1</v>
      </c>
      <c r="B302" s="2">
        <v>505</v>
      </c>
      <c r="C302" s="2">
        <v>55020</v>
      </c>
      <c r="D302" s="3" t="s">
        <v>43</v>
      </c>
      <c r="E302" s="39">
        <v>1672</v>
      </c>
      <c r="F302" s="39">
        <v>162</v>
      </c>
      <c r="G302" s="39">
        <v>2102.41</v>
      </c>
      <c r="H302" s="39">
        <v>1000</v>
      </c>
      <c r="I302" s="39">
        <v>250</v>
      </c>
      <c r="J302" s="39">
        <v>500</v>
      </c>
      <c r="K302" s="39">
        <v>1000</v>
      </c>
      <c r="L302" s="1"/>
    </row>
    <row r="303" spans="1:12" x14ac:dyDescent="0.25">
      <c r="A303" s="2">
        <v>1</v>
      </c>
      <c r="B303" s="2">
        <v>505</v>
      </c>
      <c r="C303" s="2">
        <v>55030</v>
      </c>
      <c r="D303" s="3" t="s">
        <v>70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1"/>
    </row>
    <row r="304" spans="1:12" x14ac:dyDescent="0.25">
      <c r="A304" s="2">
        <v>1</v>
      </c>
      <c r="B304" s="2">
        <v>505</v>
      </c>
      <c r="C304" s="2">
        <v>55040</v>
      </c>
      <c r="D304" s="3" t="s">
        <v>44</v>
      </c>
      <c r="E304" s="39">
        <v>19047</v>
      </c>
      <c r="F304" s="39">
        <v>6430</v>
      </c>
      <c r="G304" s="39">
        <v>7422.64</v>
      </c>
      <c r="H304" s="39">
        <v>10000</v>
      </c>
      <c r="I304" s="39">
        <v>3565.59</v>
      </c>
      <c r="J304" s="39">
        <v>8530</v>
      </c>
      <c r="K304" s="39">
        <v>10000</v>
      </c>
      <c r="L304" s="1"/>
    </row>
    <row r="305" spans="1:13" x14ac:dyDescent="0.25">
      <c r="A305" s="2">
        <v>1</v>
      </c>
      <c r="B305" s="2">
        <v>505</v>
      </c>
      <c r="C305" s="2">
        <v>55070</v>
      </c>
      <c r="D305" s="3" t="s">
        <v>15</v>
      </c>
      <c r="E305" s="39">
        <v>0</v>
      </c>
      <c r="F305" s="39">
        <v>0</v>
      </c>
      <c r="G305" s="39">
        <v>0</v>
      </c>
      <c r="H305" s="39">
        <v>0</v>
      </c>
      <c r="I305" s="39">
        <v>0</v>
      </c>
      <c r="J305" s="39">
        <v>0</v>
      </c>
      <c r="K305" s="39">
        <v>0</v>
      </c>
      <c r="L305" s="1"/>
    </row>
    <row r="306" spans="1:13" x14ac:dyDescent="0.25">
      <c r="A306" s="243" t="s">
        <v>167</v>
      </c>
      <c r="B306" s="244"/>
      <c r="C306" s="244"/>
      <c r="D306" s="244"/>
      <c r="E306" s="40">
        <f>SUM(E301:E305)</f>
        <v>20719</v>
      </c>
      <c r="F306" s="40">
        <f t="shared" ref="F306:K306" si="32">SUM(F301:F305)</f>
        <v>6592</v>
      </c>
      <c r="G306" s="40">
        <f t="shared" si="32"/>
        <v>9525.0499999999993</v>
      </c>
      <c r="H306" s="40">
        <f t="shared" si="32"/>
        <v>11000</v>
      </c>
      <c r="I306" s="40">
        <f t="shared" si="32"/>
        <v>3815.59</v>
      </c>
      <c r="J306" s="40">
        <f t="shared" si="32"/>
        <v>9030</v>
      </c>
      <c r="K306" s="40">
        <f t="shared" si="32"/>
        <v>11000</v>
      </c>
      <c r="L306" s="1"/>
    </row>
    <row r="307" spans="1:13" x14ac:dyDescent="0.25">
      <c r="A307" s="245" t="s">
        <v>168</v>
      </c>
      <c r="B307" s="246"/>
      <c r="C307" s="246"/>
      <c r="D307" s="246"/>
      <c r="E307" s="261"/>
      <c r="F307" s="261"/>
      <c r="G307" s="261"/>
      <c r="H307" s="261"/>
      <c r="I307" s="261"/>
      <c r="J307" s="261"/>
      <c r="K307" s="261"/>
      <c r="L307" s="1"/>
    </row>
    <row r="308" spans="1:13" x14ac:dyDescent="0.25">
      <c r="A308" s="2">
        <v>1</v>
      </c>
      <c r="B308" s="2">
        <v>505</v>
      </c>
      <c r="C308" s="2">
        <v>56010</v>
      </c>
      <c r="D308" s="3" t="s">
        <v>45</v>
      </c>
      <c r="E308" s="39">
        <v>180</v>
      </c>
      <c r="F308" s="39">
        <v>180</v>
      </c>
      <c r="G308" s="39">
        <v>180</v>
      </c>
      <c r="H308" s="39">
        <v>200</v>
      </c>
      <c r="I308" s="39">
        <v>135</v>
      </c>
      <c r="J308" s="39">
        <v>135</v>
      </c>
      <c r="K308" s="39">
        <v>200</v>
      </c>
      <c r="L308" s="1"/>
    </row>
    <row r="309" spans="1:13" x14ac:dyDescent="0.25">
      <c r="A309" s="2">
        <v>1</v>
      </c>
      <c r="B309" s="2">
        <v>505</v>
      </c>
      <c r="C309" s="2">
        <v>56040</v>
      </c>
      <c r="D309" s="3" t="s">
        <v>46</v>
      </c>
      <c r="E309" s="39">
        <v>4278</v>
      </c>
      <c r="F309" s="39">
        <v>4426</v>
      </c>
      <c r="G309" s="39">
        <v>4511.46</v>
      </c>
      <c r="H309" s="39">
        <v>4620</v>
      </c>
      <c r="I309" s="39">
        <v>1715.47</v>
      </c>
      <c r="J309" s="39">
        <v>1715.47</v>
      </c>
      <c r="K309" s="115">
        <f>[3]Sheet1!L32</f>
        <v>0</v>
      </c>
      <c r="L309" s="83"/>
    </row>
    <row r="310" spans="1:13" x14ac:dyDescent="0.25">
      <c r="A310" s="2">
        <v>1</v>
      </c>
      <c r="B310" s="2">
        <v>505</v>
      </c>
      <c r="C310" s="2">
        <v>56050</v>
      </c>
      <c r="D310" s="3" t="s">
        <v>47</v>
      </c>
      <c r="E310" s="39">
        <v>14265</v>
      </c>
      <c r="F310" s="39">
        <v>8513</v>
      </c>
      <c r="G310" s="39">
        <v>12269.04</v>
      </c>
      <c r="H310" s="39">
        <v>16000</v>
      </c>
      <c r="I310" s="39">
        <v>12084.04</v>
      </c>
      <c r="J310" s="39">
        <v>12084</v>
      </c>
      <c r="K310" s="39">
        <v>13000</v>
      </c>
      <c r="L310" s="109" t="s">
        <v>367</v>
      </c>
      <c r="M310" s="110"/>
    </row>
    <row r="311" spans="1:13" x14ac:dyDescent="0.25">
      <c r="A311" s="2">
        <v>1</v>
      </c>
      <c r="B311" s="2">
        <v>505</v>
      </c>
      <c r="C311" s="2">
        <v>56070</v>
      </c>
      <c r="D311" s="3" t="s">
        <v>22</v>
      </c>
      <c r="E311" s="39">
        <v>588</v>
      </c>
      <c r="F311" s="39">
        <v>588</v>
      </c>
      <c r="G311" s="39">
        <v>588.25</v>
      </c>
      <c r="H311" s="39">
        <v>670</v>
      </c>
      <c r="I311" s="39">
        <v>683.75</v>
      </c>
      <c r="J311" s="39">
        <v>684</v>
      </c>
      <c r="K311" s="39">
        <v>700</v>
      </c>
      <c r="L311" s="1"/>
    </row>
    <row r="312" spans="1:13" x14ac:dyDescent="0.25">
      <c r="A312" s="2">
        <v>1</v>
      </c>
      <c r="B312" s="2">
        <v>505</v>
      </c>
      <c r="C312" s="2">
        <v>56090</v>
      </c>
      <c r="D312" s="3" t="s">
        <v>49</v>
      </c>
      <c r="E312" s="39">
        <v>0</v>
      </c>
      <c r="F312" s="39">
        <v>0</v>
      </c>
      <c r="G312" s="39">
        <v>0</v>
      </c>
      <c r="H312" s="39">
        <v>0</v>
      </c>
      <c r="I312" s="39">
        <v>0</v>
      </c>
      <c r="J312" s="39">
        <v>0</v>
      </c>
      <c r="K312" s="39">
        <v>0</v>
      </c>
      <c r="L312" s="1"/>
    </row>
    <row r="313" spans="1:13" x14ac:dyDescent="0.25">
      <c r="A313" s="2">
        <v>1</v>
      </c>
      <c r="B313" s="2">
        <v>505</v>
      </c>
      <c r="C313" s="2">
        <v>56110</v>
      </c>
      <c r="D313" s="3" t="s">
        <v>50</v>
      </c>
      <c r="E313" s="39">
        <v>126</v>
      </c>
      <c r="F313" s="39">
        <v>220</v>
      </c>
      <c r="G313" s="39">
        <v>157.82</v>
      </c>
      <c r="H313" s="39">
        <v>241</v>
      </c>
      <c r="I313" s="39">
        <v>20.09</v>
      </c>
      <c r="J313" s="39">
        <v>40</v>
      </c>
      <c r="K313" s="115">
        <f>[3]Sheet1!L35</f>
        <v>0</v>
      </c>
      <c r="L313" s="83"/>
    </row>
    <row r="314" spans="1:13" x14ac:dyDescent="0.25">
      <c r="A314" s="2">
        <v>1</v>
      </c>
      <c r="B314" s="2">
        <v>505</v>
      </c>
      <c r="C314" s="2">
        <v>56120</v>
      </c>
      <c r="D314" s="3" t="s">
        <v>51</v>
      </c>
      <c r="E314" s="39">
        <v>331</v>
      </c>
      <c r="F314" s="39">
        <v>573</v>
      </c>
      <c r="G314" s="39">
        <v>194.34</v>
      </c>
      <c r="H314" s="39">
        <v>684</v>
      </c>
      <c r="I314" s="39">
        <v>6.31</v>
      </c>
      <c r="J314" s="39">
        <v>12</v>
      </c>
      <c r="K314" s="115">
        <f>[3]Sheet1!L36</f>
        <v>0</v>
      </c>
      <c r="L314" s="83"/>
    </row>
    <row r="315" spans="1:13" x14ac:dyDescent="0.25">
      <c r="A315" s="2">
        <v>1</v>
      </c>
      <c r="B315" s="2">
        <v>505</v>
      </c>
      <c r="C315" s="2">
        <v>56140</v>
      </c>
      <c r="D315" s="3" t="s">
        <v>52</v>
      </c>
      <c r="E315" s="39">
        <v>0</v>
      </c>
      <c r="F315" s="39">
        <v>0</v>
      </c>
      <c r="G315" s="39">
        <v>0</v>
      </c>
      <c r="H315" s="39">
        <v>0</v>
      </c>
      <c r="I315" s="39">
        <v>0</v>
      </c>
      <c r="J315" s="39">
        <v>0</v>
      </c>
      <c r="K315" s="39">
        <v>0</v>
      </c>
      <c r="L315" s="1"/>
    </row>
    <row r="316" spans="1:13" x14ac:dyDescent="0.25">
      <c r="A316" s="2">
        <v>1</v>
      </c>
      <c r="B316" s="2">
        <v>505</v>
      </c>
      <c r="C316" s="2">
        <v>56150</v>
      </c>
      <c r="D316" s="3" t="s">
        <v>53</v>
      </c>
      <c r="E316" s="39">
        <v>0</v>
      </c>
      <c r="F316" s="39">
        <v>0</v>
      </c>
      <c r="G316" s="39">
        <v>0</v>
      </c>
      <c r="H316" s="39">
        <v>0</v>
      </c>
      <c r="I316" s="39">
        <v>0</v>
      </c>
      <c r="J316" s="39">
        <v>0</v>
      </c>
      <c r="K316" s="39">
        <v>0</v>
      </c>
      <c r="L316" s="1"/>
    </row>
    <row r="317" spans="1:13" x14ac:dyDescent="0.25">
      <c r="A317" s="243" t="s">
        <v>169</v>
      </c>
      <c r="B317" s="244"/>
      <c r="C317" s="244"/>
      <c r="D317" s="244"/>
      <c r="E317" s="40">
        <f>SUM(E308:E316)+1</f>
        <v>19769</v>
      </c>
      <c r="F317" s="40">
        <f t="shared" ref="F317:K317" si="33">SUM(F308:F316)</f>
        <v>14500</v>
      </c>
      <c r="G317" s="40">
        <f t="shared" si="33"/>
        <v>17900.91</v>
      </c>
      <c r="H317" s="40">
        <f t="shared" si="33"/>
        <v>22415</v>
      </c>
      <c r="I317" s="40">
        <f t="shared" si="33"/>
        <v>14644.66</v>
      </c>
      <c r="J317" s="40">
        <f t="shared" si="33"/>
        <v>14670.47</v>
      </c>
      <c r="K317" s="40">
        <f t="shared" si="33"/>
        <v>13900</v>
      </c>
      <c r="L317" s="1"/>
    </row>
    <row r="318" spans="1:13" x14ac:dyDescent="0.25">
      <c r="A318" s="245" t="s">
        <v>170</v>
      </c>
      <c r="B318" s="246"/>
      <c r="C318" s="246"/>
      <c r="D318" s="246"/>
      <c r="E318" s="261"/>
      <c r="F318" s="261"/>
      <c r="G318" s="261"/>
      <c r="H318" s="261"/>
      <c r="I318" s="261"/>
      <c r="J318" s="261"/>
      <c r="K318" s="261"/>
      <c r="L318" s="1"/>
    </row>
    <row r="319" spans="1:13" x14ac:dyDescent="0.25">
      <c r="A319" s="2">
        <v>1</v>
      </c>
      <c r="B319" s="2">
        <v>505</v>
      </c>
      <c r="C319" s="2">
        <v>57010</v>
      </c>
      <c r="D319" s="3" t="s">
        <v>27</v>
      </c>
      <c r="E319" s="39">
        <v>0</v>
      </c>
      <c r="F319" s="39">
        <v>0</v>
      </c>
      <c r="G319" s="39">
        <v>0</v>
      </c>
      <c r="H319" s="39">
        <v>0</v>
      </c>
      <c r="I319" s="39">
        <v>0</v>
      </c>
      <c r="J319" s="39">
        <v>0</v>
      </c>
      <c r="K319" s="39">
        <v>0</v>
      </c>
      <c r="L319" s="1"/>
    </row>
    <row r="320" spans="1:13" x14ac:dyDescent="0.25">
      <c r="A320" s="2">
        <v>1</v>
      </c>
      <c r="B320" s="2">
        <v>505</v>
      </c>
      <c r="C320" s="2">
        <v>57020</v>
      </c>
      <c r="D320" s="3" t="s">
        <v>28</v>
      </c>
      <c r="E320" s="39">
        <v>0</v>
      </c>
      <c r="F320" s="39">
        <v>0</v>
      </c>
      <c r="G320" s="39">
        <v>0</v>
      </c>
      <c r="H320" s="39">
        <v>0</v>
      </c>
      <c r="I320" s="39">
        <v>0</v>
      </c>
      <c r="J320" s="39">
        <v>0</v>
      </c>
      <c r="K320" s="39">
        <v>0</v>
      </c>
      <c r="L320" s="1"/>
    </row>
    <row r="321" spans="1:12" x14ac:dyDescent="0.25">
      <c r="A321" s="2">
        <v>1</v>
      </c>
      <c r="B321" s="2">
        <v>505</v>
      </c>
      <c r="C321" s="2">
        <v>58010</v>
      </c>
      <c r="D321" s="3" t="s">
        <v>29</v>
      </c>
      <c r="E321" s="39">
        <v>0</v>
      </c>
      <c r="F321" s="39">
        <v>0</v>
      </c>
      <c r="G321" s="39">
        <v>0</v>
      </c>
      <c r="H321" s="39">
        <v>0</v>
      </c>
      <c r="I321" s="39">
        <v>0</v>
      </c>
      <c r="J321" s="39">
        <v>0</v>
      </c>
      <c r="K321" s="39">
        <v>0</v>
      </c>
      <c r="L321" s="1"/>
    </row>
    <row r="322" spans="1:12" x14ac:dyDescent="0.25">
      <c r="A322" s="2">
        <v>1</v>
      </c>
      <c r="B322" s="2">
        <v>505</v>
      </c>
      <c r="C322" s="2">
        <v>58150</v>
      </c>
      <c r="D322" s="3" t="s">
        <v>17</v>
      </c>
      <c r="E322" s="39">
        <v>0</v>
      </c>
      <c r="F322" s="39">
        <v>0</v>
      </c>
      <c r="G322" s="39">
        <v>0</v>
      </c>
      <c r="H322" s="39">
        <v>0</v>
      </c>
      <c r="I322" s="39">
        <v>0</v>
      </c>
      <c r="J322" s="39">
        <v>0</v>
      </c>
      <c r="K322" s="39">
        <v>0</v>
      </c>
      <c r="L322" s="1"/>
    </row>
    <row r="323" spans="1:12" x14ac:dyDescent="0.25">
      <c r="A323" s="2">
        <v>1</v>
      </c>
      <c r="B323" s="2">
        <v>505</v>
      </c>
      <c r="C323" s="2">
        <v>59010</v>
      </c>
      <c r="D323" s="3" t="s">
        <v>18</v>
      </c>
      <c r="E323" s="39">
        <v>0</v>
      </c>
      <c r="F323" s="39">
        <v>0</v>
      </c>
      <c r="G323" s="39">
        <v>0</v>
      </c>
      <c r="H323" s="39">
        <v>0</v>
      </c>
      <c r="I323" s="39">
        <v>0</v>
      </c>
      <c r="J323" s="39">
        <v>0</v>
      </c>
      <c r="K323" s="39">
        <v>0</v>
      </c>
      <c r="L323" s="1"/>
    </row>
    <row r="324" spans="1:12" x14ac:dyDescent="0.25">
      <c r="A324" s="2">
        <v>1</v>
      </c>
      <c r="B324" s="2">
        <v>505</v>
      </c>
      <c r="C324" s="2">
        <v>59020</v>
      </c>
      <c r="D324" s="3" t="s">
        <v>54</v>
      </c>
      <c r="E324" s="39">
        <v>0</v>
      </c>
      <c r="F324" s="39">
        <v>0</v>
      </c>
      <c r="G324" s="39">
        <v>0</v>
      </c>
      <c r="H324" s="39">
        <v>0</v>
      </c>
      <c r="I324" s="39">
        <v>0</v>
      </c>
      <c r="J324" s="39">
        <v>0</v>
      </c>
      <c r="K324" s="39">
        <v>0</v>
      </c>
      <c r="L324" s="1"/>
    </row>
    <row r="325" spans="1:12" x14ac:dyDescent="0.25">
      <c r="A325" s="2">
        <v>1</v>
      </c>
      <c r="B325" s="2">
        <v>505</v>
      </c>
      <c r="C325" s="2">
        <v>59030</v>
      </c>
      <c r="D325" s="3" t="s">
        <v>70</v>
      </c>
      <c r="E325" s="39">
        <v>0</v>
      </c>
      <c r="F325" s="39">
        <v>0</v>
      </c>
      <c r="G325" s="39">
        <v>0</v>
      </c>
      <c r="H325" s="39">
        <v>0</v>
      </c>
      <c r="I325" s="39">
        <v>0</v>
      </c>
      <c r="J325" s="39">
        <v>0</v>
      </c>
      <c r="K325" s="39">
        <v>0</v>
      </c>
      <c r="L325" s="1"/>
    </row>
    <row r="326" spans="1:12" x14ac:dyDescent="0.25">
      <c r="A326" s="2">
        <v>1</v>
      </c>
      <c r="B326" s="2">
        <v>505</v>
      </c>
      <c r="C326" s="2">
        <v>59040</v>
      </c>
      <c r="D326" s="3" t="s">
        <v>44</v>
      </c>
      <c r="E326" s="39">
        <v>0</v>
      </c>
      <c r="F326" s="39">
        <v>0</v>
      </c>
      <c r="G326" s="39">
        <v>0</v>
      </c>
      <c r="H326" s="39">
        <v>0</v>
      </c>
      <c r="I326" s="39">
        <v>0</v>
      </c>
      <c r="J326" s="39">
        <v>0</v>
      </c>
      <c r="K326" s="39">
        <v>13000</v>
      </c>
      <c r="L326" s="1" t="s">
        <v>468</v>
      </c>
    </row>
    <row r="327" spans="1:12" x14ac:dyDescent="0.25">
      <c r="A327" s="2">
        <v>1</v>
      </c>
      <c r="B327" s="2">
        <v>505</v>
      </c>
      <c r="C327" s="2">
        <v>59050</v>
      </c>
      <c r="D327" s="3" t="s">
        <v>87</v>
      </c>
      <c r="E327" s="39">
        <v>0</v>
      </c>
      <c r="F327" s="39">
        <v>0</v>
      </c>
      <c r="G327" s="39">
        <v>0</v>
      </c>
      <c r="H327" s="39">
        <v>0</v>
      </c>
      <c r="I327" s="39">
        <v>0</v>
      </c>
      <c r="J327" s="39">
        <v>0</v>
      </c>
      <c r="K327" s="39">
        <v>0</v>
      </c>
      <c r="L327" s="1"/>
    </row>
    <row r="328" spans="1:12" x14ac:dyDescent="0.25">
      <c r="A328" s="2">
        <v>1</v>
      </c>
      <c r="B328" s="2">
        <v>505</v>
      </c>
      <c r="C328" s="2">
        <v>59060</v>
      </c>
      <c r="D328" s="3" t="s">
        <v>92</v>
      </c>
      <c r="E328" s="39">
        <v>0</v>
      </c>
      <c r="F328" s="39">
        <v>0</v>
      </c>
      <c r="G328" s="39">
        <v>0</v>
      </c>
      <c r="H328" s="39">
        <v>0</v>
      </c>
      <c r="I328" s="39">
        <v>0</v>
      </c>
      <c r="J328" s="39">
        <v>0</v>
      </c>
      <c r="K328" s="39">
        <v>0</v>
      </c>
      <c r="L328" s="1"/>
    </row>
    <row r="329" spans="1:12" x14ac:dyDescent="0.25">
      <c r="A329" s="2">
        <v>1</v>
      </c>
      <c r="B329" s="2">
        <v>505</v>
      </c>
      <c r="C329" s="2">
        <v>59080</v>
      </c>
      <c r="D329" s="3" t="s">
        <v>77</v>
      </c>
      <c r="E329" s="39">
        <v>0</v>
      </c>
      <c r="F329" s="39">
        <v>0</v>
      </c>
      <c r="G329" s="39">
        <v>0</v>
      </c>
      <c r="H329" s="39">
        <v>0</v>
      </c>
      <c r="I329" s="39">
        <v>0</v>
      </c>
      <c r="J329" s="39">
        <v>0</v>
      </c>
      <c r="K329" s="39">
        <v>0</v>
      </c>
      <c r="L329" s="1"/>
    </row>
    <row r="330" spans="1:12" x14ac:dyDescent="0.25">
      <c r="A330" s="2">
        <v>1</v>
      </c>
      <c r="B330" s="2">
        <v>505</v>
      </c>
      <c r="C330" s="2">
        <v>59100</v>
      </c>
      <c r="D330" s="3" t="s">
        <v>15</v>
      </c>
      <c r="E330" s="39">
        <v>0</v>
      </c>
      <c r="F330" s="39">
        <v>0</v>
      </c>
      <c r="G330" s="39">
        <v>0</v>
      </c>
      <c r="H330" s="39">
        <v>0</v>
      </c>
      <c r="I330" s="39">
        <v>0</v>
      </c>
      <c r="J330" s="39">
        <v>0</v>
      </c>
      <c r="K330" s="39">
        <v>0</v>
      </c>
      <c r="L330" s="1"/>
    </row>
    <row r="331" spans="1:12" x14ac:dyDescent="0.25">
      <c r="A331" s="243" t="s">
        <v>171</v>
      </c>
      <c r="B331" s="244"/>
      <c r="C331" s="244"/>
      <c r="D331" s="244"/>
      <c r="E331" s="40">
        <f>SUM(E319:E330)</f>
        <v>0</v>
      </c>
      <c r="F331" s="40">
        <f t="shared" ref="F331:K331" si="34">SUM(F319:F330)</f>
        <v>0</v>
      </c>
      <c r="G331" s="40">
        <f t="shared" si="34"/>
        <v>0</v>
      </c>
      <c r="H331" s="40">
        <f t="shared" si="34"/>
        <v>0</v>
      </c>
      <c r="I331" s="40">
        <f t="shared" si="34"/>
        <v>0</v>
      </c>
      <c r="J331" s="40">
        <f t="shared" si="34"/>
        <v>0</v>
      </c>
      <c r="K331" s="40">
        <f t="shared" si="34"/>
        <v>13000</v>
      </c>
      <c r="L331" s="1"/>
    </row>
    <row r="332" spans="1:12" x14ac:dyDescent="0.25">
      <c r="A332" s="243" t="s">
        <v>182</v>
      </c>
      <c r="B332" s="244"/>
      <c r="C332" s="244"/>
      <c r="D332" s="244"/>
      <c r="E332" s="40">
        <f>E331+E317+E306+E299+E295+E281+E272-1</f>
        <v>129976</v>
      </c>
      <c r="F332" s="40">
        <f>F331+F317+F306+F299+F295+F281+F272-1</f>
        <v>111492</v>
      </c>
      <c r="G332" s="40">
        <f>G331+G317+G306+G299+G295+G281+G272-1</f>
        <v>125985.26000000001</v>
      </c>
      <c r="H332" s="40">
        <f>H331+H317+H306+H299+H295+H281+H272+1</f>
        <v>146407</v>
      </c>
      <c r="I332" s="40">
        <f>I331+I317+I306+I299+I295+I281+I272</f>
        <v>84336.420000000013</v>
      </c>
      <c r="J332" s="41">
        <f>J331+J317+J306+J299+J295+J281+J272</f>
        <v>94960.16</v>
      </c>
      <c r="K332" s="40">
        <f>K331+K317+K306+K299+K295+K281+K272</f>
        <v>99550</v>
      </c>
      <c r="L332" s="1"/>
    </row>
    <row r="333" spans="1:12" ht="28.9" customHeight="1" x14ac:dyDescent="0.35">
      <c r="A333" s="269" t="s">
        <v>183</v>
      </c>
      <c r="B333" s="269"/>
      <c r="C333" s="269"/>
      <c r="D333" s="269"/>
      <c r="E333" s="269"/>
      <c r="F333" s="269"/>
      <c r="G333" s="269"/>
      <c r="H333" s="269"/>
      <c r="I333" s="269"/>
      <c r="J333" s="269"/>
      <c r="K333" s="269"/>
      <c r="L333" s="1"/>
    </row>
    <row r="334" spans="1:12" x14ac:dyDescent="0.25">
      <c r="A334" s="245" t="s">
        <v>162</v>
      </c>
      <c r="B334" s="245"/>
      <c r="C334" s="245"/>
      <c r="D334" s="245"/>
      <c r="E334" s="265"/>
      <c r="F334" s="265"/>
      <c r="G334" s="265"/>
      <c r="H334" s="265"/>
      <c r="I334" s="265"/>
      <c r="J334" s="265"/>
      <c r="K334" s="265"/>
      <c r="L334" s="1"/>
    </row>
    <row r="335" spans="1:12" x14ac:dyDescent="0.25">
      <c r="A335" s="2">
        <v>1</v>
      </c>
      <c r="B335" s="2">
        <v>506</v>
      </c>
      <c r="C335" s="2">
        <v>51010</v>
      </c>
      <c r="D335" s="3" t="s">
        <v>93</v>
      </c>
      <c r="E335" s="39">
        <v>61309</v>
      </c>
      <c r="F335" s="39">
        <v>62488</v>
      </c>
      <c r="G335" s="39">
        <v>66699.649999999994</v>
      </c>
      <c r="H335" s="39">
        <v>68730</v>
      </c>
      <c r="I335" s="39">
        <v>73982.92</v>
      </c>
      <c r="J335" s="39">
        <v>98644.02</v>
      </c>
      <c r="K335" s="115">
        <f>[3]Sheet1!L39</f>
        <v>58300</v>
      </c>
      <c r="L335" s="83"/>
    </row>
    <row r="336" spans="1:12" x14ac:dyDescent="0.25">
      <c r="A336" s="2">
        <v>1</v>
      </c>
      <c r="B336" s="2">
        <v>506</v>
      </c>
      <c r="C336" s="2">
        <v>51020</v>
      </c>
      <c r="D336" s="3" t="s">
        <v>94</v>
      </c>
      <c r="E336" s="39">
        <v>22114</v>
      </c>
      <c r="F336" s="39">
        <v>23523</v>
      </c>
      <c r="G336" s="39">
        <v>27415.200000000001</v>
      </c>
      <c r="H336" s="39">
        <v>30210</v>
      </c>
      <c r="I336" s="39">
        <v>23270</v>
      </c>
      <c r="J336" s="39">
        <v>31026.68</v>
      </c>
      <c r="K336" s="115">
        <f>[3]Sheet1!L40</f>
        <v>30824.799999999999</v>
      </c>
      <c r="L336" s="83"/>
    </row>
    <row r="337" spans="1:12" x14ac:dyDescent="0.25">
      <c r="A337" s="2">
        <v>1</v>
      </c>
      <c r="B337" s="2">
        <v>506</v>
      </c>
      <c r="C337" s="2">
        <v>51030</v>
      </c>
      <c r="D337" s="3" t="s">
        <v>95</v>
      </c>
      <c r="E337" s="39">
        <v>241796</v>
      </c>
      <c r="F337" s="39">
        <v>255442</v>
      </c>
      <c r="G337" s="39">
        <v>279688.34999999998</v>
      </c>
      <c r="H337" s="39">
        <v>298872</v>
      </c>
      <c r="I337" s="39">
        <v>216398.01</v>
      </c>
      <c r="J337" s="39">
        <v>288530.69</v>
      </c>
      <c r="K337" s="115">
        <f>[3]Sheet1!L41</f>
        <v>300665.15000000002</v>
      </c>
      <c r="L337" s="83"/>
    </row>
    <row r="338" spans="1:12" s="171" customFormat="1" x14ac:dyDescent="0.25">
      <c r="A338" s="2">
        <v>1</v>
      </c>
      <c r="B338" s="2">
        <v>506</v>
      </c>
      <c r="C338" s="2">
        <v>51040</v>
      </c>
      <c r="D338" s="3" t="s">
        <v>58</v>
      </c>
      <c r="E338" s="39">
        <v>17875</v>
      </c>
      <c r="F338" s="39">
        <v>3380</v>
      </c>
      <c r="G338" s="39">
        <v>3532.72</v>
      </c>
      <c r="H338" s="39">
        <v>2549</v>
      </c>
      <c r="I338" s="39">
        <v>2776.04</v>
      </c>
      <c r="J338" s="39">
        <v>3701.35</v>
      </c>
      <c r="K338" s="115">
        <f>[3]Sheet1!L42</f>
        <v>4091.1</v>
      </c>
      <c r="L338" s="83"/>
    </row>
    <row r="339" spans="1:12" x14ac:dyDescent="0.25">
      <c r="A339" s="2">
        <v>1</v>
      </c>
      <c r="B339" s="2">
        <v>506</v>
      </c>
      <c r="C339" s="2">
        <v>51060</v>
      </c>
      <c r="D339" s="3" t="s">
        <v>420</v>
      </c>
      <c r="E339" s="39">
        <v>0</v>
      </c>
      <c r="F339" s="39">
        <v>0</v>
      </c>
      <c r="G339" s="39">
        <v>0</v>
      </c>
      <c r="H339" s="39">
        <v>25000</v>
      </c>
      <c r="I339" s="39">
        <v>0</v>
      </c>
      <c r="J339" s="39">
        <v>0</v>
      </c>
      <c r="K339" s="42">
        <v>25000</v>
      </c>
      <c r="L339" s="173"/>
    </row>
    <row r="340" spans="1:12" hidden="1" x14ac:dyDescent="0.25">
      <c r="A340" s="2">
        <v>1</v>
      </c>
      <c r="B340" s="2">
        <v>506</v>
      </c>
      <c r="C340" s="2">
        <v>51050</v>
      </c>
      <c r="D340" s="3" t="s">
        <v>96</v>
      </c>
      <c r="E340" s="39">
        <f>'[4]Trial Balance'!I416</f>
        <v>0</v>
      </c>
      <c r="F340" s="39">
        <f>'[5]Trial Balance'!I416</f>
        <v>0</v>
      </c>
      <c r="G340" s="39">
        <f>'[2]Trial Balance'!I245</f>
        <v>0</v>
      </c>
      <c r="H340" s="39">
        <v>0</v>
      </c>
      <c r="I340" s="39">
        <v>0</v>
      </c>
      <c r="J340" s="39">
        <v>0</v>
      </c>
      <c r="K340" s="39"/>
      <c r="L340" s="1"/>
    </row>
    <row r="341" spans="1:12" x14ac:dyDescent="0.25">
      <c r="A341" s="243" t="s">
        <v>158</v>
      </c>
      <c r="B341" s="244"/>
      <c r="C341" s="244"/>
      <c r="D341" s="244"/>
      <c r="E341" s="40">
        <f>SUM(E335:E340)</f>
        <v>343094</v>
      </c>
      <c r="F341" s="40">
        <f t="shared" ref="F341:K341" si="35">SUM(F335:F340)</f>
        <v>344833</v>
      </c>
      <c r="G341" s="40">
        <f t="shared" si="35"/>
        <v>377335.91999999993</v>
      </c>
      <c r="H341" s="40">
        <f>SUM(H335:H340)+1</f>
        <v>425362</v>
      </c>
      <c r="I341" s="41">
        <f t="shared" si="35"/>
        <v>316426.96999999997</v>
      </c>
      <c r="J341" s="41">
        <f t="shared" si="35"/>
        <v>421902.74</v>
      </c>
      <c r="K341" s="40">
        <f t="shared" si="35"/>
        <v>418881.05</v>
      </c>
      <c r="L341" s="1"/>
    </row>
    <row r="342" spans="1:12" x14ac:dyDescent="0.25">
      <c r="A342" s="245" t="s">
        <v>161</v>
      </c>
      <c r="B342" s="246"/>
      <c r="C342" s="246"/>
      <c r="D342" s="246"/>
      <c r="E342" s="261"/>
      <c r="F342" s="261"/>
      <c r="G342" s="261"/>
      <c r="H342" s="261"/>
      <c r="I342" s="261"/>
      <c r="J342" s="261"/>
      <c r="K342" s="261"/>
      <c r="L342" s="1"/>
    </row>
    <row r="343" spans="1:12" x14ac:dyDescent="0.25">
      <c r="A343" s="2">
        <v>1</v>
      </c>
      <c r="B343" s="2">
        <v>506</v>
      </c>
      <c r="C343" s="2">
        <v>52010</v>
      </c>
      <c r="D343" s="3" t="s">
        <v>3</v>
      </c>
      <c r="E343" s="39">
        <v>2810</v>
      </c>
      <c r="F343" s="39">
        <v>2414.0300000000002</v>
      </c>
      <c r="G343" s="39">
        <v>2796.3</v>
      </c>
      <c r="H343" s="39">
        <v>3000</v>
      </c>
      <c r="I343" s="39">
        <v>2755.91</v>
      </c>
      <c r="J343" s="39">
        <v>3000</v>
      </c>
      <c r="K343" s="39">
        <v>3500</v>
      </c>
      <c r="L343" s="1"/>
    </row>
    <row r="344" spans="1:12" x14ac:dyDescent="0.25">
      <c r="A344" s="2">
        <v>1</v>
      </c>
      <c r="B344" s="2">
        <v>506</v>
      </c>
      <c r="C344" s="2">
        <v>52020</v>
      </c>
      <c r="D344" s="3" t="s">
        <v>83</v>
      </c>
      <c r="E344" s="39">
        <v>12594</v>
      </c>
      <c r="F344" s="39">
        <v>11344.4</v>
      </c>
      <c r="G344" s="39">
        <v>9374.69</v>
      </c>
      <c r="H344" s="39">
        <v>11500</v>
      </c>
      <c r="I344" s="39">
        <v>6177.04</v>
      </c>
      <c r="J344" s="39">
        <v>10000</v>
      </c>
      <c r="K344" s="39">
        <v>11000</v>
      </c>
      <c r="L344" s="1"/>
    </row>
    <row r="345" spans="1:12" x14ac:dyDescent="0.25">
      <c r="A345" s="2">
        <v>1</v>
      </c>
      <c r="B345" s="2">
        <v>506</v>
      </c>
      <c r="C345" s="2">
        <v>52040</v>
      </c>
      <c r="D345" s="3" t="s">
        <v>59</v>
      </c>
      <c r="E345" s="39">
        <v>666</v>
      </c>
      <c r="F345" s="39">
        <v>931.63</v>
      </c>
      <c r="G345" s="39">
        <v>420.98</v>
      </c>
      <c r="H345" s="39">
        <v>1200</v>
      </c>
      <c r="I345" s="39">
        <v>1035.78</v>
      </c>
      <c r="J345" s="39">
        <v>1036</v>
      </c>
      <c r="K345" s="39">
        <v>2000</v>
      </c>
      <c r="L345" s="1"/>
    </row>
    <row r="346" spans="1:12" x14ac:dyDescent="0.25">
      <c r="A346" s="2">
        <v>1</v>
      </c>
      <c r="B346" s="2">
        <v>506</v>
      </c>
      <c r="C346" s="2">
        <v>52050</v>
      </c>
      <c r="D346" s="3" t="s">
        <v>60</v>
      </c>
      <c r="E346" s="39">
        <v>420</v>
      </c>
      <c r="F346" s="39">
        <v>2397.1</v>
      </c>
      <c r="G346" s="39">
        <v>1893.24</v>
      </c>
      <c r="H346" s="39">
        <f>'[1]2012'!F345</f>
        <v>2000</v>
      </c>
      <c r="I346" s="39">
        <v>7.99</v>
      </c>
      <c r="J346" s="39">
        <v>8</v>
      </c>
      <c r="K346" s="39">
        <v>2000</v>
      </c>
      <c r="L346" s="1"/>
    </row>
    <row r="347" spans="1:12" x14ac:dyDescent="0.25">
      <c r="A347" s="2">
        <v>1</v>
      </c>
      <c r="B347" s="2">
        <v>506</v>
      </c>
      <c r="C347" s="2">
        <v>52060</v>
      </c>
      <c r="D347" s="3" t="s">
        <v>61</v>
      </c>
      <c r="E347" s="39">
        <v>1936</v>
      </c>
      <c r="F347" s="39">
        <v>1994.5</v>
      </c>
      <c r="G347" s="39">
        <v>1935.83</v>
      </c>
      <c r="H347" s="39">
        <v>2000</v>
      </c>
      <c r="I347" s="39">
        <v>2287.16</v>
      </c>
      <c r="J347" s="39">
        <v>2287</v>
      </c>
      <c r="K347" s="39">
        <v>3000</v>
      </c>
      <c r="L347" s="1"/>
    </row>
    <row r="348" spans="1:12" x14ac:dyDescent="0.25">
      <c r="A348" s="2">
        <v>1</v>
      </c>
      <c r="B348" s="2">
        <v>506</v>
      </c>
      <c r="C348" s="2">
        <v>52070</v>
      </c>
      <c r="D348" s="3" t="s">
        <v>62</v>
      </c>
      <c r="E348" s="39">
        <v>350</v>
      </c>
      <c r="F348" s="39">
        <v>0</v>
      </c>
      <c r="G348" s="39">
        <v>700</v>
      </c>
      <c r="H348" s="39">
        <v>350</v>
      </c>
      <c r="I348" s="39">
        <v>0</v>
      </c>
      <c r="J348" s="39">
        <v>350</v>
      </c>
      <c r="K348" s="39">
        <v>0</v>
      </c>
      <c r="L348" s="1"/>
    </row>
    <row r="349" spans="1:12" x14ac:dyDescent="0.25">
      <c r="A349" s="2">
        <v>1</v>
      </c>
      <c r="B349" s="2">
        <v>506</v>
      </c>
      <c r="C349" s="2">
        <v>52080</v>
      </c>
      <c r="D349" s="3" t="s">
        <v>63</v>
      </c>
      <c r="E349" s="39">
        <v>0</v>
      </c>
      <c r="F349" s="39">
        <v>0</v>
      </c>
      <c r="G349" s="39">
        <v>0</v>
      </c>
      <c r="H349" s="39">
        <v>0</v>
      </c>
      <c r="I349" s="39">
        <v>0</v>
      </c>
      <c r="J349" s="39">
        <v>0</v>
      </c>
      <c r="K349" s="39">
        <v>0</v>
      </c>
      <c r="L349" s="1"/>
    </row>
    <row r="350" spans="1:12" x14ac:dyDescent="0.25">
      <c r="A350" s="2">
        <v>1</v>
      </c>
      <c r="B350" s="2">
        <v>506</v>
      </c>
      <c r="C350" s="2">
        <v>52090</v>
      </c>
      <c r="D350" s="3" t="s">
        <v>64</v>
      </c>
      <c r="E350" s="39">
        <v>0</v>
      </c>
      <c r="F350" s="39">
        <v>0</v>
      </c>
      <c r="G350" s="39">
        <v>0</v>
      </c>
      <c r="H350" s="39">
        <v>0</v>
      </c>
      <c r="I350" s="39">
        <v>0</v>
      </c>
      <c r="J350" s="39">
        <v>0</v>
      </c>
      <c r="K350" s="39">
        <v>0</v>
      </c>
      <c r="L350" s="1"/>
    </row>
    <row r="351" spans="1:12" x14ac:dyDescent="0.25">
      <c r="A351" s="2">
        <v>1</v>
      </c>
      <c r="B351" s="2">
        <v>506</v>
      </c>
      <c r="C351" s="2">
        <v>52110</v>
      </c>
      <c r="D351" s="3" t="s">
        <v>5</v>
      </c>
      <c r="E351" s="39">
        <v>100</v>
      </c>
      <c r="F351" s="39">
        <v>0</v>
      </c>
      <c r="G351" s="39">
        <v>0</v>
      </c>
      <c r="H351" s="39">
        <v>0</v>
      </c>
      <c r="I351" s="39">
        <v>0</v>
      </c>
      <c r="J351" s="39">
        <v>0</v>
      </c>
      <c r="K351" s="39">
        <v>0</v>
      </c>
      <c r="L351" s="1"/>
    </row>
    <row r="352" spans="1:12" x14ac:dyDescent="0.25">
      <c r="A352" s="243" t="s">
        <v>159</v>
      </c>
      <c r="B352" s="244"/>
      <c r="C352" s="244"/>
      <c r="D352" s="244"/>
      <c r="E352" s="40">
        <f>SUM(E343:E351)</f>
        <v>18876</v>
      </c>
      <c r="F352" s="40">
        <f t="shared" ref="F352:K352" si="36">SUM(F343:F351)</f>
        <v>19081.66</v>
      </c>
      <c r="G352" s="40">
        <f t="shared" si="36"/>
        <v>17121.04</v>
      </c>
      <c r="H352" s="40">
        <f t="shared" si="36"/>
        <v>20050</v>
      </c>
      <c r="I352" s="40">
        <f t="shared" si="36"/>
        <v>12263.880000000001</v>
      </c>
      <c r="J352" s="40">
        <f t="shared" si="36"/>
        <v>16681</v>
      </c>
      <c r="K352" s="40">
        <f t="shared" si="36"/>
        <v>21500</v>
      </c>
      <c r="L352" s="1"/>
    </row>
    <row r="353" spans="1:12" x14ac:dyDescent="0.25">
      <c r="A353" s="245" t="s">
        <v>160</v>
      </c>
      <c r="B353" s="246"/>
      <c r="C353" s="246"/>
      <c r="D353" s="246"/>
      <c r="E353" s="261"/>
      <c r="F353" s="261"/>
      <c r="G353" s="261"/>
      <c r="H353" s="261"/>
      <c r="I353" s="261"/>
      <c r="J353" s="261"/>
      <c r="K353" s="261"/>
      <c r="L353" s="1"/>
    </row>
    <row r="354" spans="1:12" x14ac:dyDescent="0.25">
      <c r="A354" s="2">
        <v>1</v>
      </c>
      <c r="B354" s="2">
        <v>506</v>
      </c>
      <c r="C354" s="2">
        <v>53010</v>
      </c>
      <c r="D354" s="3" t="s">
        <v>36</v>
      </c>
      <c r="E354" s="39">
        <v>7313</v>
      </c>
      <c r="F354" s="39">
        <v>6907.78</v>
      </c>
      <c r="G354" s="39">
        <v>6899.31</v>
      </c>
      <c r="H354" s="39">
        <v>7000</v>
      </c>
      <c r="I354" s="39">
        <v>7750.5</v>
      </c>
      <c r="J354" s="39">
        <v>10334.69</v>
      </c>
      <c r="K354" s="39">
        <v>12000</v>
      </c>
      <c r="L354" s="1"/>
    </row>
    <row r="355" spans="1:12" x14ac:dyDescent="0.25">
      <c r="A355" s="2">
        <v>1</v>
      </c>
      <c r="B355" s="2">
        <v>506</v>
      </c>
      <c r="C355" s="2">
        <v>53030</v>
      </c>
      <c r="D355" s="3" t="s">
        <v>6</v>
      </c>
      <c r="E355" s="39">
        <v>4986</v>
      </c>
      <c r="F355" s="39">
        <v>5130.3</v>
      </c>
      <c r="G355" s="39">
        <v>5332.66</v>
      </c>
      <c r="H355" s="39">
        <v>5350</v>
      </c>
      <c r="I355" s="39">
        <v>5488.04</v>
      </c>
      <c r="J355" s="39">
        <v>5488</v>
      </c>
      <c r="K355" s="39">
        <v>5500</v>
      </c>
      <c r="L355" s="1"/>
    </row>
    <row r="356" spans="1:12" x14ac:dyDescent="0.25">
      <c r="A356" s="2">
        <v>1</v>
      </c>
      <c r="B356" s="2">
        <v>506</v>
      </c>
      <c r="C356" s="2">
        <v>53050</v>
      </c>
      <c r="D356" s="3" t="s">
        <v>7</v>
      </c>
      <c r="E356" s="39">
        <v>0</v>
      </c>
      <c r="F356" s="39"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1"/>
    </row>
    <row r="357" spans="1:12" x14ac:dyDescent="0.25">
      <c r="A357" s="2">
        <v>1</v>
      </c>
      <c r="B357" s="2">
        <v>506</v>
      </c>
      <c r="C357" s="2">
        <v>53060</v>
      </c>
      <c r="D357" s="3" t="s">
        <v>8</v>
      </c>
      <c r="E357" s="39">
        <v>1507</v>
      </c>
      <c r="F357" s="39">
        <v>1339.45</v>
      </c>
      <c r="G357" s="39">
        <v>2398.2800000000002</v>
      </c>
      <c r="H357" s="39">
        <v>1500</v>
      </c>
      <c r="I357" s="39">
        <v>200</v>
      </c>
      <c r="J357" s="39">
        <v>200</v>
      </c>
      <c r="K357" s="39">
        <v>1500</v>
      </c>
      <c r="L357" s="1"/>
    </row>
    <row r="358" spans="1:12" x14ac:dyDescent="0.25">
      <c r="A358" s="2">
        <v>1</v>
      </c>
      <c r="B358" s="2">
        <v>506</v>
      </c>
      <c r="C358" s="2">
        <v>53070</v>
      </c>
      <c r="D358" s="3" t="s">
        <v>9</v>
      </c>
      <c r="E358" s="39">
        <v>0</v>
      </c>
      <c r="F358" s="39">
        <v>281.70999999999998</v>
      </c>
      <c r="G358" s="39">
        <v>0</v>
      </c>
      <c r="H358" s="39">
        <v>500</v>
      </c>
      <c r="I358" s="39">
        <v>65.5</v>
      </c>
      <c r="J358" s="39">
        <v>66</v>
      </c>
      <c r="K358" s="39">
        <v>500</v>
      </c>
      <c r="L358" s="1"/>
    </row>
    <row r="359" spans="1:12" x14ac:dyDescent="0.25">
      <c r="A359" s="2">
        <v>1</v>
      </c>
      <c r="B359" s="2">
        <v>506</v>
      </c>
      <c r="C359" s="2">
        <v>53080</v>
      </c>
      <c r="D359" s="3" t="s">
        <v>37</v>
      </c>
      <c r="E359" s="39">
        <v>7715</v>
      </c>
      <c r="F359" s="39">
        <v>6664.28</v>
      </c>
      <c r="G359" s="39">
        <v>5033.22</v>
      </c>
      <c r="H359" s="39">
        <v>8000</v>
      </c>
      <c r="I359" s="39">
        <v>3578.38</v>
      </c>
      <c r="J359" s="39">
        <v>4770.68</v>
      </c>
      <c r="K359" s="39">
        <v>6000</v>
      </c>
      <c r="L359" s="1"/>
    </row>
    <row r="360" spans="1:12" x14ac:dyDescent="0.25">
      <c r="A360" s="2">
        <v>1</v>
      </c>
      <c r="B360" s="2">
        <v>506</v>
      </c>
      <c r="C360" s="2">
        <v>53090</v>
      </c>
      <c r="D360" s="3" t="s">
        <v>65</v>
      </c>
      <c r="E360" s="39">
        <v>0</v>
      </c>
      <c r="F360" s="39">
        <v>0</v>
      </c>
      <c r="G360" s="39">
        <v>0</v>
      </c>
      <c r="H360" s="39">
        <v>0</v>
      </c>
      <c r="I360" s="39">
        <v>0</v>
      </c>
      <c r="J360" s="39">
        <v>0</v>
      </c>
      <c r="K360" s="39">
        <v>0</v>
      </c>
      <c r="L360" s="1"/>
    </row>
    <row r="361" spans="1:12" x14ac:dyDescent="0.25">
      <c r="A361" s="2">
        <v>1</v>
      </c>
      <c r="B361" s="2">
        <v>506</v>
      </c>
      <c r="C361" s="2">
        <v>53110</v>
      </c>
      <c r="D361" s="3" t="s">
        <v>11</v>
      </c>
      <c r="E361" s="39">
        <v>0</v>
      </c>
      <c r="F361" s="39">
        <v>0</v>
      </c>
      <c r="G361" s="39">
        <v>0</v>
      </c>
      <c r="H361" s="39">
        <v>0</v>
      </c>
      <c r="I361" s="39">
        <v>0</v>
      </c>
      <c r="J361" s="39">
        <v>0</v>
      </c>
      <c r="K361" s="39">
        <v>0</v>
      </c>
      <c r="L361" s="1"/>
    </row>
    <row r="362" spans="1:12" x14ac:dyDescent="0.25">
      <c r="A362" s="2">
        <v>1</v>
      </c>
      <c r="B362" s="2">
        <v>506</v>
      </c>
      <c r="C362" s="2">
        <v>53130</v>
      </c>
      <c r="D362" s="3" t="s">
        <v>12</v>
      </c>
      <c r="E362" s="39">
        <v>0</v>
      </c>
      <c r="F362" s="39">
        <v>0</v>
      </c>
      <c r="G362" s="39">
        <v>0</v>
      </c>
      <c r="H362" s="39">
        <v>0</v>
      </c>
      <c r="I362" s="39">
        <v>0</v>
      </c>
      <c r="J362" s="39">
        <v>0</v>
      </c>
      <c r="K362" s="39">
        <v>0</v>
      </c>
      <c r="L362" s="1"/>
    </row>
    <row r="363" spans="1:12" x14ac:dyDescent="0.25">
      <c r="A363" s="2">
        <v>1</v>
      </c>
      <c r="B363" s="2">
        <v>506</v>
      </c>
      <c r="C363" s="2">
        <v>53140</v>
      </c>
      <c r="D363" s="3" t="s">
        <v>38</v>
      </c>
      <c r="E363" s="39">
        <v>6390</v>
      </c>
      <c r="F363" s="39">
        <v>2467.9</v>
      </c>
      <c r="G363" s="39">
        <v>5436.3</v>
      </c>
      <c r="H363" s="39">
        <v>6000</v>
      </c>
      <c r="I363" s="39">
        <v>1609.8</v>
      </c>
      <c r="J363" s="39">
        <v>6000</v>
      </c>
      <c r="K363" s="39">
        <v>10000</v>
      </c>
      <c r="L363" s="1" t="s">
        <v>372</v>
      </c>
    </row>
    <row r="364" spans="1:12" x14ac:dyDescent="0.25">
      <c r="A364" s="2">
        <v>1</v>
      </c>
      <c r="B364" s="2">
        <v>506</v>
      </c>
      <c r="C364" s="2">
        <v>53150</v>
      </c>
      <c r="D364" s="3" t="s">
        <v>13</v>
      </c>
      <c r="E364" s="39">
        <v>0</v>
      </c>
      <c r="F364" s="39">
        <v>60</v>
      </c>
      <c r="G364" s="39">
        <v>0</v>
      </c>
      <c r="H364" s="39">
        <v>1500</v>
      </c>
      <c r="I364" s="39">
        <v>0</v>
      </c>
      <c r="J364" s="39">
        <v>100</v>
      </c>
      <c r="K364" s="39">
        <v>2000</v>
      </c>
      <c r="L364" s="1"/>
    </row>
    <row r="365" spans="1:12" x14ac:dyDescent="0.25">
      <c r="A365" s="2">
        <v>1</v>
      </c>
      <c r="B365" s="2">
        <v>506</v>
      </c>
      <c r="C365" s="2">
        <v>53160</v>
      </c>
      <c r="D365" s="3" t="s">
        <v>97</v>
      </c>
      <c r="E365" s="39">
        <v>0</v>
      </c>
      <c r="F365" s="39">
        <v>0</v>
      </c>
      <c r="G365" s="39">
        <v>0</v>
      </c>
      <c r="H365" s="39">
        <v>0</v>
      </c>
      <c r="I365" s="39">
        <v>0</v>
      </c>
      <c r="J365" s="39">
        <v>0</v>
      </c>
      <c r="K365" s="39">
        <v>0</v>
      </c>
      <c r="L365" s="1"/>
    </row>
    <row r="366" spans="1:12" x14ac:dyDescent="0.25">
      <c r="A366" s="2">
        <v>1</v>
      </c>
      <c r="B366" s="2">
        <v>506</v>
      </c>
      <c r="C366" s="2">
        <v>53170</v>
      </c>
      <c r="D366" s="3" t="s">
        <v>15</v>
      </c>
      <c r="E366" s="39">
        <v>1891</v>
      </c>
      <c r="F366" s="39">
        <v>770.93</v>
      </c>
      <c r="G366" s="39">
        <v>183.97</v>
      </c>
      <c r="H366" s="39">
        <v>1100</v>
      </c>
      <c r="I366" s="39">
        <v>809.3</v>
      </c>
      <c r="J366" s="39">
        <v>1100</v>
      </c>
      <c r="K366" s="39">
        <v>2000</v>
      </c>
      <c r="L366" s="1"/>
    </row>
    <row r="367" spans="1:12" s="127" customFormat="1" x14ac:dyDescent="0.25">
      <c r="A367" s="2">
        <v>1</v>
      </c>
      <c r="B367" s="2">
        <v>506</v>
      </c>
      <c r="C367" s="2">
        <v>53171</v>
      </c>
      <c r="D367" s="113" t="s">
        <v>373</v>
      </c>
      <c r="E367" s="39">
        <v>451</v>
      </c>
      <c r="F367" s="39">
        <v>1170</v>
      </c>
      <c r="G367" s="39">
        <v>1170</v>
      </c>
      <c r="H367" s="39">
        <v>1135</v>
      </c>
      <c r="I367" s="39">
        <v>910</v>
      </c>
      <c r="J367" s="39">
        <v>1213.3599999999999</v>
      </c>
      <c r="K367" s="39">
        <v>1225</v>
      </c>
      <c r="L367" s="1"/>
    </row>
    <row r="368" spans="1:12" x14ac:dyDescent="0.25">
      <c r="A368" s="2">
        <v>1</v>
      </c>
      <c r="B368" s="2">
        <v>506</v>
      </c>
      <c r="C368" s="2">
        <v>53180</v>
      </c>
      <c r="D368" s="3" t="s">
        <v>39</v>
      </c>
      <c r="E368" s="39">
        <v>2798</v>
      </c>
      <c r="F368" s="39">
        <v>2488.63</v>
      </c>
      <c r="G368" s="39">
        <v>3173.12</v>
      </c>
      <c r="H368" s="39">
        <v>3000</v>
      </c>
      <c r="I368" s="39">
        <v>2206</v>
      </c>
      <c r="J368" s="39">
        <v>2941.36</v>
      </c>
      <c r="K368" s="39">
        <v>3000</v>
      </c>
      <c r="L368" s="1"/>
    </row>
    <row r="369" spans="1:12" x14ac:dyDescent="0.25">
      <c r="A369" s="243" t="s">
        <v>163</v>
      </c>
      <c r="B369" s="244"/>
      <c r="C369" s="244"/>
      <c r="D369" s="244"/>
      <c r="E369" s="40">
        <f>SUM(E354:E368)</f>
        <v>33051</v>
      </c>
      <c r="F369" s="40">
        <f t="shared" ref="F369:K369" si="37">SUM(F354:F368)</f>
        <v>27280.980000000003</v>
      </c>
      <c r="G369" s="40">
        <f t="shared" si="37"/>
        <v>29626.86</v>
      </c>
      <c r="H369" s="40">
        <f t="shared" si="37"/>
        <v>35085</v>
      </c>
      <c r="I369" s="40">
        <f t="shared" si="37"/>
        <v>22617.52</v>
      </c>
      <c r="J369" s="40">
        <f t="shared" si="37"/>
        <v>32214.090000000004</v>
      </c>
      <c r="K369" s="40">
        <f t="shared" si="37"/>
        <v>43725</v>
      </c>
      <c r="L369" s="1"/>
    </row>
    <row r="370" spans="1:12" x14ac:dyDescent="0.25">
      <c r="A370" s="245" t="s">
        <v>164</v>
      </c>
      <c r="B370" s="246"/>
      <c r="C370" s="246"/>
      <c r="D370" s="246"/>
      <c r="E370" s="261"/>
      <c r="F370" s="261"/>
      <c r="G370" s="261"/>
      <c r="H370" s="261"/>
      <c r="I370" s="261"/>
      <c r="J370" s="261"/>
      <c r="K370" s="261"/>
      <c r="L370" s="1"/>
    </row>
    <row r="371" spans="1:12" x14ac:dyDescent="0.25">
      <c r="A371" s="2">
        <v>1</v>
      </c>
      <c r="B371" s="2">
        <v>506</v>
      </c>
      <c r="C371" s="2">
        <v>54010</v>
      </c>
      <c r="D371" s="3" t="s">
        <v>16</v>
      </c>
      <c r="E371" s="39">
        <v>736</v>
      </c>
      <c r="F371" s="39">
        <v>2204</v>
      </c>
      <c r="G371" s="39">
        <v>805.6</v>
      </c>
      <c r="H371" s="39">
        <v>500</v>
      </c>
      <c r="I371" s="39">
        <v>450</v>
      </c>
      <c r="J371" s="39">
        <v>450</v>
      </c>
      <c r="K371" s="39">
        <v>14000</v>
      </c>
      <c r="L371" s="1"/>
    </row>
    <row r="372" spans="1:12" s="175" customFormat="1" x14ac:dyDescent="0.25">
      <c r="A372" s="2">
        <v>1</v>
      </c>
      <c r="B372" s="2">
        <v>506</v>
      </c>
      <c r="C372" s="2">
        <v>54015</v>
      </c>
      <c r="D372" s="113" t="s">
        <v>423</v>
      </c>
      <c r="E372" s="39">
        <v>0</v>
      </c>
      <c r="F372" s="39">
        <v>0</v>
      </c>
      <c r="G372" s="39">
        <v>0</v>
      </c>
      <c r="H372" s="39">
        <v>700</v>
      </c>
      <c r="I372" s="39">
        <v>0</v>
      </c>
      <c r="J372" s="39">
        <v>700</v>
      </c>
      <c r="K372" s="39">
        <v>700</v>
      </c>
      <c r="L372" s="1"/>
    </row>
    <row r="373" spans="1:12" x14ac:dyDescent="0.25">
      <c r="A373" s="2">
        <v>1</v>
      </c>
      <c r="B373" s="2">
        <v>506</v>
      </c>
      <c r="C373" s="2">
        <v>54140</v>
      </c>
      <c r="D373" s="3" t="s">
        <v>17</v>
      </c>
      <c r="E373" s="39">
        <v>0</v>
      </c>
      <c r="F373" s="39">
        <v>0</v>
      </c>
      <c r="G373" s="39">
        <v>0</v>
      </c>
      <c r="H373" s="39">
        <v>700</v>
      </c>
      <c r="I373" s="39">
        <v>0</v>
      </c>
      <c r="J373" s="39">
        <v>700</v>
      </c>
      <c r="K373" s="39">
        <v>700</v>
      </c>
      <c r="L373" s="1"/>
    </row>
    <row r="374" spans="1:12" x14ac:dyDescent="0.25">
      <c r="A374" s="243" t="s">
        <v>166</v>
      </c>
      <c r="B374" s="244"/>
      <c r="C374" s="244"/>
      <c r="D374" s="244"/>
      <c r="E374" s="40">
        <f>SUM(E371:E373)</f>
        <v>736</v>
      </c>
      <c r="F374" s="40">
        <f t="shared" ref="F374:K374" si="38">SUM(F371:F373)</f>
        <v>2204</v>
      </c>
      <c r="G374" s="40">
        <f t="shared" si="38"/>
        <v>805.6</v>
      </c>
      <c r="H374" s="40">
        <f t="shared" si="38"/>
        <v>1900</v>
      </c>
      <c r="I374" s="40">
        <f t="shared" si="38"/>
        <v>450</v>
      </c>
      <c r="J374" s="40">
        <f t="shared" si="38"/>
        <v>1850</v>
      </c>
      <c r="K374" s="40">
        <f t="shared" si="38"/>
        <v>15400</v>
      </c>
      <c r="L374" s="1"/>
    </row>
    <row r="375" spans="1:12" x14ac:dyDescent="0.25">
      <c r="A375" s="245" t="s">
        <v>165</v>
      </c>
      <c r="B375" s="246"/>
      <c r="C375" s="246"/>
      <c r="D375" s="246"/>
      <c r="E375" s="261"/>
      <c r="F375" s="261"/>
      <c r="G375" s="261"/>
      <c r="H375" s="261"/>
      <c r="I375" s="261"/>
      <c r="J375" s="261"/>
      <c r="K375" s="261"/>
      <c r="L375" s="1"/>
    </row>
    <row r="376" spans="1:12" x14ac:dyDescent="0.25">
      <c r="A376" s="2">
        <v>1</v>
      </c>
      <c r="B376" s="2">
        <v>506</v>
      </c>
      <c r="C376" s="2">
        <v>55010</v>
      </c>
      <c r="D376" s="3" t="s">
        <v>18</v>
      </c>
      <c r="E376" s="39">
        <v>0</v>
      </c>
      <c r="F376" s="39">
        <v>0</v>
      </c>
      <c r="G376" s="39">
        <v>202.93</v>
      </c>
      <c r="H376" s="39">
        <v>0</v>
      </c>
      <c r="I376" s="39">
        <v>0</v>
      </c>
      <c r="J376" s="39">
        <v>0</v>
      </c>
      <c r="K376" s="39">
        <v>0</v>
      </c>
      <c r="L376" s="1"/>
    </row>
    <row r="377" spans="1:12" x14ac:dyDescent="0.25">
      <c r="A377" s="2">
        <v>1</v>
      </c>
      <c r="B377" s="2">
        <v>506</v>
      </c>
      <c r="C377" s="2">
        <v>55020</v>
      </c>
      <c r="D377" s="3" t="s">
        <v>43</v>
      </c>
      <c r="E377" s="39">
        <v>1763</v>
      </c>
      <c r="F377" s="39">
        <v>1274.45</v>
      </c>
      <c r="G377" s="39">
        <v>727.53</v>
      </c>
      <c r="H377" s="39">
        <v>1800</v>
      </c>
      <c r="I377" s="39">
        <v>727.53</v>
      </c>
      <c r="J377" s="39">
        <v>970.67</v>
      </c>
      <c r="K377" s="39">
        <v>1800</v>
      </c>
      <c r="L377" s="1"/>
    </row>
    <row r="378" spans="1:12" x14ac:dyDescent="0.25">
      <c r="A378" s="2">
        <v>1</v>
      </c>
      <c r="B378" s="2">
        <v>506</v>
      </c>
      <c r="C378" s="2">
        <v>55030</v>
      </c>
      <c r="D378" s="3" t="s">
        <v>70</v>
      </c>
      <c r="E378" s="39">
        <v>0</v>
      </c>
      <c r="F378" s="39">
        <v>0</v>
      </c>
      <c r="G378" s="39">
        <v>0</v>
      </c>
      <c r="H378" s="39">
        <v>0</v>
      </c>
      <c r="I378" s="39">
        <v>0</v>
      </c>
      <c r="J378" s="39">
        <v>0</v>
      </c>
      <c r="K378" s="39">
        <v>0</v>
      </c>
      <c r="L378" s="1"/>
    </row>
    <row r="379" spans="1:12" x14ac:dyDescent="0.25">
      <c r="A379" s="2">
        <v>1</v>
      </c>
      <c r="B379" s="2">
        <v>506</v>
      </c>
      <c r="C379" s="2">
        <v>55040</v>
      </c>
      <c r="D379" s="3" t="s">
        <v>44</v>
      </c>
      <c r="E379" s="39">
        <v>6020</v>
      </c>
      <c r="F379" s="39">
        <v>5281.93</v>
      </c>
      <c r="G379" s="39">
        <v>7538.74</v>
      </c>
      <c r="H379" s="39">
        <v>6000</v>
      </c>
      <c r="I379" s="39">
        <v>3645.74</v>
      </c>
      <c r="J379" s="39">
        <v>4961.3599999999997</v>
      </c>
      <c r="K379" s="39">
        <v>6000</v>
      </c>
      <c r="L379" s="1"/>
    </row>
    <row r="380" spans="1:12" x14ac:dyDescent="0.25">
      <c r="A380" s="2">
        <v>1</v>
      </c>
      <c r="B380" s="2">
        <v>506</v>
      </c>
      <c r="C380" s="2">
        <v>55050</v>
      </c>
      <c r="D380" s="3" t="s">
        <v>71</v>
      </c>
      <c r="E380" s="39">
        <v>0</v>
      </c>
      <c r="F380" s="39">
        <v>0</v>
      </c>
      <c r="G380" s="39">
        <v>0</v>
      </c>
      <c r="H380" s="39">
        <v>0</v>
      </c>
      <c r="I380" s="39">
        <v>0</v>
      </c>
      <c r="J380" s="39">
        <v>0</v>
      </c>
      <c r="K380" s="39">
        <v>0</v>
      </c>
      <c r="L380" s="1"/>
    </row>
    <row r="381" spans="1:12" x14ac:dyDescent="0.25">
      <c r="A381" s="2">
        <v>1</v>
      </c>
      <c r="B381" s="2">
        <v>506</v>
      </c>
      <c r="C381" s="2">
        <v>55070</v>
      </c>
      <c r="D381" s="3" t="s">
        <v>15</v>
      </c>
      <c r="E381" s="39">
        <v>2525</v>
      </c>
      <c r="F381" s="39">
        <v>2231.83</v>
      </c>
      <c r="G381" s="39">
        <v>1418.01</v>
      </c>
      <c r="H381" s="39">
        <v>2500</v>
      </c>
      <c r="I381" s="39">
        <v>2227.7199999999998</v>
      </c>
      <c r="J381" s="39">
        <v>2500</v>
      </c>
      <c r="K381" s="39">
        <v>2500</v>
      </c>
      <c r="L381" s="1"/>
    </row>
    <row r="382" spans="1:12" x14ac:dyDescent="0.25">
      <c r="A382" s="243" t="s">
        <v>167</v>
      </c>
      <c r="B382" s="244"/>
      <c r="C382" s="244"/>
      <c r="D382" s="244"/>
      <c r="E382" s="40">
        <f>SUM(E376:E381)</f>
        <v>10308</v>
      </c>
      <c r="F382" s="40">
        <f t="shared" ref="F382:K382" si="39">SUM(F376:F381)</f>
        <v>8788.2099999999991</v>
      </c>
      <c r="G382" s="40">
        <f t="shared" si="39"/>
        <v>9887.2100000000009</v>
      </c>
      <c r="H382" s="40">
        <f t="shared" si="39"/>
        <v>10300</v>
      </c>
      <c r="I382" s="40">
        <f t="shared" si="39"/>
        <v>6600.99</v>
      </c>
      <c r="J382" s="40">
        <f t="shared" si="39"/>
        <v>8432.0299999999988</v>
      </c>
      <c r="K382" s="40">
        <f t="shared" si="39"/>
        <v>10300</v>
      </c>
      <c r="L382" s="1"/>
    </row>
    <row r="383" spans="1:12" x14ac:dyDescent="0.25">
      <c r="A383" s="245" t="s">
        <v>168</v>
      </c>
      <c r="B383" s="246"/>
      <c r="C383" s="246"/>
      <c r="D383" s="246"/>
      <c r="E383" s="261"/>
      <c r="F383" s="261"/>
      <c r="G383" s="261"/>
      <c r="H383" s="261"/>
      <c r="I383" s="261"/>
      <c r="J383" s="261"/>
      <c r="K383" s="261"/>
      <c r="L383" s="1"/>
    </row>
    <row r="384" spans="1:12" x14ac:dyDescent="0.25">
      <c r="A384" s="2">
        <v>1</v>
      </c>
      <c r="B384" s="2">
        <v>506</v>
      </c>
      <c r="C384" s="2">
        <v>56040</v>
      </c>
      <c r="D384" s="3" t="s">
        <v>46</v>
      </c>
      <c r="E384" s="39">
        <v>26247</v>
      </c>
      <c r="F384" s="39">
        <v>26743.66</v>
      </c>
      <c r="G384" s="39">
        <v>28905.26</v>
      </c>
      <c r="H384" s="39">
        <v>30628</v>
      </c>
      <c r="I384" s="39">
        <v>24296.06</v>
      </c>
      <c r="J384" s="39">
        <v>32394.68</v>
      </c>
      <c r="K384" s="115">
        <f>[3]Sheet1!L43</f>
        <v>30133</v>
      </c>
      <c r="L384" s="83"/>
    </row>
    <row r="385" spans="1:12" x14ac:dyDescent="0.25">
      <c r="A385" s="2">
        <v>1</v>
      </c>
      <c r="B385" s="2">
        <v>506</v>
      </c>
      <c r="C385" s="2">
        <v>56050</v>
      </c>
      <c r="D385" s="3" t="s">
        <v>47</v>
      </c>
      <c r="E385" s="39">
        <v>36849</v>
      </c>
      <c r="F385" s="39">
        <v>39360.5</v>
      </c>
      <c r="G385" s="39">
        <v>37717.839999999997</v>
      </c>
      <c r="H385" s="39">
        <v>47737</v>
      </c>
      <c r="I385" s="39">
        <v>26848.11</v>
      </c>
      <c r="J385" s="39">
        <v>35797.360000000001</v>
      </c>
      <c r="K385" s="115">
        <f>[3]Sheet1!L44</f>
        <v>39955</v>
      </c>
      <c r="L385" s="83"/>
    </row>
    <row r="386" spans="1:12" x14ac:dyDescent="0.25">
      <c r="A386" s="2">
        <v>1</v>
      </c>
      <c r="B386" s="2">
        <v>506</v>
      </c>
      <c r="C386" s="2">
        <v>56070</v>
      </c>
      <c r="D386" s="3" t="s">
        <v>73</v>
      </c>
      <c r="E386" s="39">
        <v>588</v>
      </c>
      <c r="F386" s="39">
        <v>588.25</v>
      </c>
      <c r="G386" s="39">
        <v>588.25</v>
      </c>
      <c r="H386" s="39">
        <v>670</v>
      </c>
      <c r="I386" s="39">
        <v>683.75</v>
      </c>
      <c r="J386" s="39">
        <v>684</v>
      </c>
      <c r="K386" s="39">
        <v>700</v>
      </c>
      <c r="L386" s="1"/>
    </row>
    <row r="387" spans="1:12" x14ac:dyDescent="0.25">
      <c r="A387" s="2">
        <v>1</v>
      </c>
      <c r="B387" s="2">
        <v>506</v>
      </c>
      <c r="C387" s="2">
        <v>56090</v>
      </c>
      <c r="D387" s="3" t="s">
        <v>49</v>
      </c>
      <c r="E387" s="39">
        <v>63668</v>
      </c>
      <c r="F387" s="39">
        <v>62642.03</v>
      </c>
      <c r="G387" s="39">
        <v>67171.05</v>
      </c>
      <c r="H387" s="39">
        <v>72672</v>
      </c>
      <c r="I387" s="39">
        <v>51476.07</v>
      </c>
      <c r="J387" s="39">
        <v>68634.679999999993</v>
      </c>
      <c r="K387" s="115">
        <f>[3]Sheet1!L45</f>
        <v>72672</v>
      </c>
      <c r="L387" s="83"/>
    </row>
    <row r="388" spans="1:12" x14ac:dyDescent="0.25">
      <c r="A388" s="2">
        <v>1</v>
      </c>
      <c r="B388" s="2">
        <v>506</v>
      </c>
      <c r="C388" s="2">
        <v>56110</v>
      </c>
      <c r="D388" s="3" t="s">
        <v>50</v>
      </c>
      <c r="E388" s="39">
        <v>10476</v>
      </c>
      <c r="F388" s="39">
        <v>17773.47</v>
      </c>
      <c r="G388" s="39">
        <v>13447.57</v>
      </c>
      <c r="H388" s="39">
        <v>21546</v>
      </c>
      <c r="I388" s="39">
        <v>2950.13</v>
      </c>
      <c r="J388" s="39">
        <v>3933.34</v>
      </c>
      <c r="K388" s="115">
        <f>[3]Sheet1!L46</f>
        <v>21158.48</v>
      </c>
      <c r="L388" s="83"/>
    </row>
    <row r="389" spans="1:12" x14ac:dyDescent="0.25">
      <c r="A389" s="2">
        <v>1</v>
      </c>
      <c r="B389" s="2">
        <v>506</v>
      </c>
      <c r="C389" s="2">
        <v>56120</v>
      </c>
      <c r="D389" s="3" t="s">
        <v>51</v>
      </c>
      <c r="E389" s="39">
        <v>36</v>
      </c>
      <c r="F389" s="39">
        <v>1214.73</v>
      </c>
      <c r="G389" s="39">
        <v>226.2</v>
      </c>
      <c r="H389" s="39">
        <v>1416</v>
      </c>
      <c r="I389" s="39">
        <v>85.28</v>
      </c>
      <c r="J389" s="39">
        <v>115</v>
      </c>
      <c r="K389" s="115">
        <f>[3]Sheet1!L47</f>
        <v>1369.6399999999999</v>
      </c>
      <c r="L389" s="83"/>
    </row>
    <row r="390" spans="1:12" x14ac:dyDescent="0.25">
      <c r="A390" s="2">
        <v>1</v>
      </c>
      <c r="B390" s="2">
        <v>506</v>
      </c>
      <c r="C390" s="2">
        <v>56140</v>
      </c>
      <c r="D390" s="3" t="s">
        <v>52</v>
      </c>
      <c r="E390" s="39">
        <v>0</v>
      </c>
      <c r="F390" s="39">
        <v>0</v>
      </c>
      <c r="G390" s="39">
        <v>0</v>
      </c>
      <c r="H390" s="39">
        <v>0</v>
      </c>
      <c r="I390" s="39">
        <v>332.5</v>
      </c>
      <c r="J390" s="39">
        <v>333</v>
      </c>
      <c r="K390" s="39">
        <v>0</v>
      </c>
      <c r="L390" s="1"/>
    </row>
    <row r="391" spans="1:12" x14ac:dyDescent="0.25">
      <c r="A391" s="2">
        <v>1</v>
      </c>
      <c r="B391" s="2">
        <v>506</v>
      </c>
      <c r="C391" s="2">
        <v>56150</v>
      </c>
      <c r="D391" s="3" t="s">
        <v>53</v>
      </c>
      <c r="E391" s="39">
        <v>0</v>
      </c>
      <c r="F391" s="39">
        <v>0</v>
      </c>
      <c r="G391" s="39">
        <v>503.75</v>
      </c>
      <c r="H391" s="39">
        <v>0</v>
      </c>
      <c r="I391" s="39">
        <v>835.25</v>
      </c>
      <c r="J391" s="39">
        <v>835</v>
      </c>
      <c r="K391" s="39">
        <v>0</v>
      </c>
      <c r="L391" s="1"/>
    </row>
    <row r="392" spans="1:12" x14ac:dyDescent="0.25">
      <c r="A392" s="243" t="s">
        <v>169</v>
      </c>
      <c r="B392" s="244"/>
      <c r="C392" s="244"/>
      <c r="D392" s="244"/>
      <c r="E392" s="40">
        <f>SUM(E384:E391)-1</f>
        <v>137863</v>
      </c>
      <c r="F392" s="40">
        <f t="shared" ref="F392:K392" si="40">SUM(F384:F391)</f>
        <v>148322.64000000001</v>
      </c>
      <c r="G392" s="40">
        <f t="shared" si="40"/>
        <v>148559.92000000001</v>
      </c>
      <c r="H392" s="40">
        <f t="shared" si="40"/>
        <v>174669</v>
      </c>
      <c r="I392" s="40">
        <f t="shared" si="40"/>
        <v>107507.15</v>
      </c>
      <c r="J392" s="40">
        <f t="shared" si="40"/>
        <v>142727.06</v>
      </c>
      <c r="K392" s="40">
        <f t="shared" si="40"/>
        <v>165988.12000000002</v>
      </c>
      <c r="L392" s="1"/>
    </row>
    <row r="393" spans="1:12" x14ac:dyDescent="0.25">
      <c r="A393" s="245" t="s">
        <v>170</v>
      </c>
      <c r="B393" s="246"/>
      <c r="C393" s="246"/>
      <c r="D393" s="246"/>
      <c r="E393" s="39"/>
      <c r="F393" s="39"/>
      <c r="G393" s="39"/>
      <c r="H393" s="39"/>
      <c r="I393" s="39"/>
      <c r="J393" s="39"/>
      <c r="K393" s="39"/>
      <c r="L393" s="1"/>
    </row>
    <row r="394" spans="1:12" x14ac:dyDescent="0.25">
      <c r="A394" s="2">
        <v>1</v>
      </c>
      <c r="B394" s="2">
        <v>506</v>
      </c>
      <c r="C394" s="2">
        <v>57010</v>
      </c>
      <c r="D394" s="3" t="s">
        <v>27</v>
      </c>
      <c r="E394" s="39">
        <v>0</v>
      </c>
      <c r="F394" s="39">
        <v>0</v>
      </c>
      <c r="G394" s="39">
        <v>0</v>
      </c>
      <c r="H394" s="39">
        <v>0</v>
      </c>
      <c r="I394" s="39">
        <v>0</v>
      </c>
      <c r="J394" s="39">
        <v>0</v>
      </c>
      <c r="K394" s="39">
        <v>0</v>
      </c>
      <c r="L394" s="1"/>
    </row>
    <row r="395" spans="1:12" x14ac:dyDescent="0.25">
      <c r="A395" s="2">
        <v>1</v>
      </c>
      <c r="B395" s="2">
        <v>506</v>
      </c>
      <c r="C395" s="2">
        <v>57020</v>
      </c>
      <c r="D395" s="3" t="s">
        <v>28</v>
      </c>
      <c r="E395" s="39">
        <v>0</v>
      </c>
      <c r="F395" s="39">
        <v>0</v>
      </c>
      <c r="G395" s="39">
        <v>0</v>
      </c>
      <c r="H395" s="39">
        <v>0</v>
      </c>
      <c r="I395" s="39">
        <v>0</v>
      </c>
      <c r="J395" s="39">
        <v>0</v>
      </c>
      <c r="K395" s="39">
        <v>0</v>
      </c>
      <c r="L395" s="1"/>
    </row>
    <row r="396" spans="1:12" s="111" customFormat="1" x14ac:dyDescent="0.25">
      <c r="A396" s="2">
        <v>1</v>
      </c>
      <c r="B396" s="2">
        <v>506</v>
      </c>
      <c r="C396" s="2">
        <v>58320</v>
      </c>
      <c r="D396" s="113" t="s">
        <v>368</v>
      </c>
      <c r="E396" s="39">
        <v>0</v>
      </c>
      <c r="F396" s="39">
        <v>0</v>
      </c>
      <c r="G396" s="39">
        <v>0</v>
      </c>
      <c r="H396" s="39">
        <v>0</v>
      </c>
      <c r="I396" s="39">
        <v>0</v>
      </c>
      <c r="J396" s="39">
        <v>0</v>
      </c>
      <c r="K396" s="39">
        <v>0</v>
      </c>
      <c r="L396" s="1"/>
    </row>
    <row r="397" spans="1:12" x14ac:dyDescent="0.25">
      <c r="A397" s="2">
        <v>1</v>
      </c>
      <c r="B397" s="2">
        <v>506</v>
      </c>
      <c r="C397" s="2">
        <v>59010</v>
      </c>
      <c r="D397" s="3" t="s">
        <v>18</v>
      </c>
      <c r="E397" s="39">
        <v>0</v>
      </c>
      <c r="F397" s="39">
        <v>0</v>
      </c>
      <c r="G397" s="39">
        <v>0</v>
      </c>
      <c r="H397" s="39">
        <v>0</v>
      </c>
      <c r="I397" s="39">
        <v>0</v>
      </c>
      <c r="J397" s="39">
        <v>0</v>
      </c>
      <c r="K397" s="39">
        <v>0</v>
      </c>
      <c r="L397" s="1"/>
    </row>
    <row r="398" spans="1:12" x14ac:dyDescent="0.25">
      <c r="A398" s="2">
        <v>1</v>
      </c>
      <c r="B398" s="2">
        <v>506</v>
      </c>
      <c r="C398" s="2">
        <v>59020</v>
      </c>
      <c r="D398" s="3" t="s">
        <v>54</v>
      </c>
      <c r="E398" s="39">
        <v>0</v>
      </c>
      <c r="F398" s="39">
        <v>13982</v>
      </c>
      <c r="G398" s="39">
        <v>0</v>
      </c>
      <c r="H398" s="39">
        <v>0</v>
      </c>
      <c r="I398" s="39">
        <v>0</v>
      </c>
      <c r="J398" s="39">
        <v>0</v>
      </c>
      <c r="K398" s="39">
        <v>0</v>
      </c>
      <c r="L398" s="1"/>
    </row>
    <row r="399" spans="1:12" x14ac:dyDescent="0.25">
      <c r="A399" s="2">
        <v>1</v>
      </c>
      <c r="B399" s="2">
        <v>506</v>
      </c>
      <c r="C399" s="2">
        <v>59030</v>
      </c>
      <c r="D399" s="3" t="s">
        <v>70</v>
      </c>
      <c r="E399" s="39">
        <v>0</v>
      </c>
      <c r="F399" s="39">
        <v>0</v>
      </c>
      <c r="G399" s="39">
        <v>0</v>
      </c>
      <c r="H399" s="39">
        <v>0</v>
      </c>
      <c r="I399" s="39">
        <v>0</v>
      </c>
      <c r="J399" s="39">
        <v>0</v>
      </c>
      <c r="K399" s="39">
        <v>0</v>
      </c>
      <c r="L399" s="1"/>
    </row>
    <row r="400" spans="1:12" x14ac:dyDescent="0.25">
      <c r="A400" s="2">
        <v>1</v>
      </c>
      <c r="B400" s="2">
        <v>506</v>
      </c>
      <c r="C400" s="2">
        <v>59040</v>
      </c>
      <c r="D400" s="3" t="s">
        <v>86</v>
      </c>
      <c r="E400" s="39">
        <v>65452</v>
      </c>
      <c r="F400" s="39">
        <v>30684</v>
      </c>
      <c r="G400" s="39">
        <v>0</v>
      </c>
      <c r="H400" s="39">
        <v>13709</v>
      </c>
      <c r="I400" s="39">
        <v>0</v>
      </c>
      <c r="J400" s="39">
        <v>0</v>
      </c>
      <c r="K400" s="39">
        <v>33000</v>
      </c>
      <c r="L400" s="1" t="s">
        <v>276</v>
      </c>
    </row>
    <row r="401" spans="1:12" x14ac:dyDescent="0.25">
      <c r="A401" s="2">
        <v>1</v>
      </c>
      <c r="B401" s="2">
        <v>506</v>
      </c>
      <c r="C401" s="2">
        <v>59050</v>
      </c>
      <c r="D401" s="3" t="s">
        <v>87</v>
      </c>
      <c r="E401" s="39">
        <v>0</v>
      </c>
      <c r="F401" s="39">
        <v>0</v>
      </c>
      <c r="G401" s="39">
        <v>0</v>
      </c>
      <c r="H401" s="39">
        <v>0</v>
      </c>
      <c r="I401" s="39">
        <v>0</v>
      </c>
      <c r="J401" s="39">
        <v>0</v>
      </c>
      <c r="K401" s="39">
        <v>0</v>
      </c>
      <c r="L401" s="1"/>
    </row>
    <row r="402" spans="1:12" s="175" customFormat="1" x14ac:dyDescent="0.25">
      <c r="A402" s="2">
        <v>1</v>
      </c>
      <c r="B402" s="2">
        <v>506</v>
      </c>
      <c r="C402" s="2">
        <v>59055</v>
      </c>
      <c r="D402" s="113" t="s">
        <v>424</v>
      </c>
      <c r="E402" s="39">
        <v>0</v>
      </c>
      <c r="F402" s="39">
        <v>0</v>
      </c>
      <c r="G402" s="39">
        <v>3010</v>
      </c>
      <c r="H402" s="39">
        <v>0</v>
      </c>
      <c r="I402" s="39">
        <v>0</v>
      </c>
      <c r="J402" s="39">
        <v>0</v>
      </c>
      <c r="K402" s="39">
        <v>0</v>
      </c>
      <c r="L402" s="1"/>
    </row>
    <row r="403" spans="1:12" s="175" customFormat="1" x14ac:dyDescent="0.25">
      <c r="A403" s="2">
        <v>1</v>
      </c>
      <c r="B403" s="2">
        <v>506</v>
      </c>
      <c r="C403" s="2">
        <v>59056</v>
      </c>
      <c r="D403" s="113" t="s">
        <v>425</v>
      </c>
      <c r="E403" s="39">
        <v>0</v>
      </c>
      <c r="F403" s="39">
        <v>0</v>
      </c>
      <c r="G403" s="39">
        <v>4063.52</v>
      </c>
      <c r="H403" s="39">
        <v>0</v>
      </c>
      <c r="I403" s="39">
        <v>0</v>
      </c>
      <c r="J403" s="39">
        <v>0</v>
      </c>
      <c r="K403" s="39">
        <v>0</v>
      </c>
      <c r="L403" s="1"/>
    </row>
    <row r="404" spans="1:12" x14ac:dyDescent="0.25">
      <c r="A404" s="2">
        <v>1</v>
      </c>
      <c r="B404" s="2">
        <v>506</v>
      </c>
      <c r="C404" s="2">
        <v>59070</v>
      </c>
      <c r="D404" s="3" t="s">
        <v>71</v>
      </c>
      <c r="E404" s="39">
        <v>0</v>
      </c>
      <c r="F404" s="39">
        <v>0</v>
      </c>
      <c r="G404" s="39">
        <v>0</v>
      </c>
      <c r="H404" s="39">
        <v>0</v>
      </c>
      <c r="I404" s="39">
        <v>0</v>
      </c>
      <c r="J404" s="39">
        <v>0</v>
      </c>
      <c r="K404" s="39">
        <v>0</v>
      </c>
      <c r="L404" s="1"/>
    </row>
    <row r="405" spans="1:12" x14ac:dyDescent="0.25">
      <c r="A405" s="2">
        <v>1</v>
      </c>
      <c r="B405" s="2">
        <v>506</v>
      </c>
      <c r="C405" s="2">
        <v>59080</v>
      </c>
      <c r="D405" s="3" t="s">
        <v>77</v>
      </c>
      <c r="E405" s="39">
        <v>6268</v>
      </c>
      <c r="F405" s="39">
        <v>6268</v>
      </c>
      <c r="G405" s="39">
        <v>6569.4</v>
      </c>
      <c r="H405" s="39">
        <v>6900</v>
      </c>
      <c r="I405" s="39">
        <v>6500</v>
      </c>
      <c r="J405" s="39">
        <v>6500</v>
      </c>
      <c r="K405" s="39">
        <v>6900</v>
      </c>
      <c r="L405" s="1"/>
    </row>
    <row r="406" spans="1:12" x14ac:dyDescent="0.25">
      <c r="A406" s="2">
        <v>1</v>
      </c>
      <c r="B406" s="2">
        <v>506</v>
      </c>
      <c r="C406" s="2">
        <v>59090</v>
      </c>
      <c r="D406" s="3" t="s">
        <v>98</v>
      </c>
      <c r="E406" s="39">
        <v>0</v>
      </c>
      <c r="F406" s="39">
        <v>0</v>
      </c>
      <c r="G406" s="39">
        <v>0</v>
      </c>
      <c r="H406" s="39">
        <v>0</v>
      </c>
      <c r="I406" s="39">
        <v>0</v>
      </c>
      <c r="J406" s="39">
        <v>0</v>
      </c>
      <c r="K406" s="39">
        <v>0</v>
      </c>
      <c r="L406" s="1"/>
    </row>
    <row r="407" spans="1:12" x14ac:dyDescent="0.25">
      <c r="A407" s="2">
        <v>1</v>
      </c>
      <c r="B407" s="2">
        <v>506</v>
      </c>
      <c r="C407" s="2">
        <v>59100</v>
      </c>
      <c r="D407" s="3" t="s">
        <v>15</v>
      </c>
      <c r="E407" s="39">
        <v>0</v>
      </c>
      <c r="F407" s="39">
        <v>0</v>
      </c>
      <c r="G407" s="39">
        <v>0</v>
      </c>
      <c r="H407" s="39">
        <v>0</v>
      </c>
      <c r="I407" s="39">
        <v>0</v>
      </c>
      <c r="J407" s="39">
        <v>0</v>
      </c>
      <c r="K407" s="39">
        <v>0</v>
      </c>
      <c r="L407" s="1"/>
    </row>
    <row r="408" spans="1:12" x14ac:dyDescent="0.25">
      <c r="A408" s="243" t="s">
        <v>171</v>
      </c>
      <c r="B408" s="244"/>
      <c r="C408" s="244"/>
      <c r="D408" s="244"/>
      <c r="E408" s="40">
        <f>SUM(E394:E407)</f>
        <v>71720</v>
      </c>
      <c r="F408" s="40">
        <f t="shared" ref="F408:K408" si="41">SUM(F394:F407)</f>
        <v>50934</v>
      </c>
      <c r="G408" s="40">
        <f t="shared" si="41"/>
        <v>13642.92</v>
      </c>
      <c r="H408" s="40">
        <f t="shared" si="41"/>
        <v>20609</v>
      </c>
      <c r="I408" s="40">
        <f t="shared" si="41"/>
        <v>6500</v>
      </c>
      <c r="J408" s="40">
        <f t="shared" si="41"/>
        <v>6500</v>
      </c>
      <c r="K408" s="40">
        <f t="shared" si="41"/>
        <v>39900</v>
      </c>
      <c r="L408" s="1"/>
    </row>
    <row r="409" spans="1:12" x14ac:dyDescent="0.25">
      <c r="A409" s="258" t="s">
        <v>184</v>
      </c>
      <c r="B409" s="266"/>
      <c r="C409" s="266"/>
      <c r="D409" s="266"/>
      <c r="E409" s="40">
        <f>E408+E392+E382+E374+E369+E352+E341</f>
        <v>615648</v>
      </c>
      <c r="F409" s="40">
        <f t="shared" ref="F409:K409" si="42">F408+F392+F382+F374+F369+F352+F341</f>
        <v>601444.49</v>
      </c>
      <c r="G409" s="40">
        <f t="shared" si="42"/>
        <v>596979.47</v>
      </c>
      <c r="H409" s="40">
        <f t="shared" si="42"/>
        <v>687975</v>
      </c>
      <c r="I409" s="41">
        <f t="shared" si="42"/>
        <v>472366.51</v>
      </c>
      <c r="J409" s="41">
        <f t="shared" si="42"/>
        <v>630306.91999999993</v>
      </c>
      <c r="K409" s="40">
        <f t="shared" si="42"/>
        <v>715694.16999999993</v>
      </c>
      <c r="L409" s="1"/>
    </row>
    <row r="410" spans="1:12" ht="28.15" customHeight="1" x14ac:dyDescent="0.35">
      <c r="A410" s="269" t="s">
        <v>185</v>
      </c>
      <c r="B410" s="270"/>
      <c r="C410" s="270"/>
      <c r="D410" s="270"/>
      <c r="E410" s="270"/>
      <c r="F410" s="270"/>
      <c r="G410" s="270"/>
      <c r="H410" s="270"/>
      <c r="I410" s="270"/>
      <c r="J410" s="270"/>
      <c r="K410" s="270"/>
      <c r="L410" s="1"/>
    </row>
    <row r="411" spans="1:12" x14ac:dyDescent="0.25">
      <c r="A411" s="245" t="s">
        <v>162</v>
      </c>
      <c r="B411" s="246"/>
      <c r="C411" s="246"/>
      <c r="D411" s="246"/>
      <c r="E411" s="268"/>
      <c r="F411" s="268"/>
      <c r="G411" s="268"/>
      <c r="H411" s="268"/>
      <c r="I411" s="268"/>
      <c r="J411" s="268"/>
      <c r="K411" s="268"/>
      <c r="L411" s="1"/>
    </row>
    <row r="412" spans="1:12" x14ac:dyDescent="0.25">
      <c r="A412" s="2">
        <v>1</v>
      </c>
      <c r="B412" s="2">
        <v>507</v>
      </c>
      <c r="C412" s="2">
        <v>51010</v>
      </c>
      <c r="D412" s="3" t="s">
        <v>99</v>
      </c>
      <c r="E412" s="39">
        <v>13535</v>
      </c>
      <c r="F412" s="39">
        <v>13795.64</v>
      </c>
      <c r="G412" s="39">
        <v>14748.56</v>
      </c>
      <c r="H412" s="39">
        <v>18512</v>
      </c>
      <c r="I412" s="39">
        <v>12799.6</v>
      </c>
      <c r="J412" s="39">
        <v>17066.689999999999</v>
      </c>
      <c r="K412" s="115">
        <f>[3]Sheet1!L50</f>
        <v>22030.400000000001</v>
      </c>
      <c r="L412" s="83"/>
    </row>
    <row r="413" spans="1:12" x14ac:dyDescent="0.25">
      <c r="A413" s="2">
        <v>1</v>
      </c>
      <c r="B413" s="2">
        <v>507</v>
      </c>
      <c r="C413" s="2">
        <v>51020</v>
      </c>
      <c r="D413" s="3" t="s">
        <v>100</v>
      </c>
      <c r="E413" s="39">
        <v>25425</v>
      </c>
      <c r="F413" s="39">
        <v>25175.72</v>
      </c>
      <c r="G413" s="39">
        <v>14400.77</v>
      </c>
      <c r="H413" s="39">
        <v>0</v>
      </c>
      <c r="I413" s="39">
        <v>0</v>
      </c>
      <c r="J413" s="39">
        <v>0</v>
      </c>
      <c r="K413" s="115">
        <f>[3]Sheet1!L51</f>
        <v>0</v>
      </c>
      <c r="L413" s="83"/>
    </row>
    <row r="414" spans="1:12" x14ac:dyDescent="0.25">
      <c r="A414" s="36">
        <v>1</v>
      </c>
      <c r="B414" s="36">
        <v>507</v>
      </c>
      <c r="C414" s="36">
        <v>51030</v>
      </c>
      <c r="D414" s="37" t="s">
        <v>101</v>
      </c>
      <c r="E414" s="42">
        <v>0</v>
      </c>
      <c r="F414" s="42">
        <v>0</v>
      </c>
      <c r="G414" s="42">
        <v>0</v>
      </c>
      <c r="H414" s="42">
        <v>0</v>
      </c>
      <c r="I414" s="39">
        <v>0</v>
      </c>
      <c r="J414" s="39">
        <v>0</v>
      </c>
      <c r="K414" s="42">
        <v>0</v>
      </c>
      <c r="L414" s="29"/>
    </row>
    <row r="415" spans="1:12" x14ac:dyDescent="0.25">
      <c r="A415" s="2">
        <v>1</v>
      </c>
      <c r="B415" s="2">
        <v>507</v>
      </c>
      <c r="C415" s="2">
        <v>51040</v>
      </c>
      <c r="D415" s="3" t="s">
        <v>102</v>
      </c>
      <c r="E415" s="39">
        <v>0</v>
      </c>
      <c r="F415" s="39">
        <v>0</v>
      </c>
      <c r="G415" s="39">
        <v>0</v>
      </c>
      <c r="H415" s="39">
        <v>0</v>
      </c>
      <c r="I415" s="39">
        <v>0</v>
      </c>
      <c r="J415" s="39">
        <v>0</v>
      </c>
      <c r="K415" s="39">
        <v>0</v>
      </c>
      <c r="L415" s="1"/>
    </row>
    <row r="416" spans="1:12" x14ac:dyDescent="0.25">
      <c r="A416" s="243" t="s">
        <v>158</v>
      </c>
      <c r="B416" s="244"/>
      <c r="C416" s="244"/>
      <c r="D416" s="244"/>
      <c r="E416" s="40">
        <f>SUM(E412:E415)+1</f>
        <v>38961</v>
      </c>
      <c r="F416" s="40">
        <f t="shared" ref="F416:K416" si="43">SUM(F412:F415)</f>
        <v>38971.360000000001</v>
      </c>
      <c r="G416" s="40">
        <f t="shared" si="43"/>
        <v>29149.33</v>
      </c>
      <c r="H416" s="40">
        <f t="shared" si="43"/>
        <v>18512</v>
      </c>
      <c r="I416" s="40">
        <f t="shared" si="43"/>
        <v>12799.6</v>
      </c>
      <c r="J416" s="40">
        <f t="shared" si="43"/>
        <v>17066.689999999999</v>
      </c>
      <c r="K416" s="40">
        <f t="shared" si="43"/>
        <v>22030.400000000001</v>
      </c>
      <c r="L416" s="1"/>
    </row>
    <row r="417" spans="1:12" x14ac:dyDescent="0.25">
      <c r="A417" s="245" t="s">
        <v>161</v>
      </c>
      <c r="B417" s="246"/>
      <c r="C417" s="246"/>
      <c r="D417" s="246"/>
      <c r="E417" s="261"/>
      <c r="F417" s="261"/>
      <c r="G417" s="261"/>
      <c r="H417" s="261"/>
      <c r="I417" s="261"/>
      <c r="J417" s="261"/>
      <c r="K417" s="261"/>
      <c r="L417" s="1"/>
    </row>
    <row r="418" spans="1:12" x14ac:dyDescent="0.25">
      <c r="A418" s="2">
        <v>1</v>
      </c>
      <c r="B418" s="2">
        <v>507</v>
      </c>
      <c r="C418" s="2">
        <v>52010</v>
      </c>
      <c r="D418" s="3" t="s">
        <v>3</v>
      </c>
      <c r="E418" s="39">
        <v>25</v>
      </c>
      <c r="F418" s="39">
        <v>300</v>
      </c>
      <c r="G418" s="39">
        <v>67.67</v>
      </c>
      <c r="H418" s="39">
        <v>300</v>
      </c>
      <c r="I418" s="39">
        <v>1000</v>
      </c>
      <c r="J418" s="39">
        <v>1000</v>
      </c>
      <c r="K418" s="39">
        <v>1000</v>
      </c>
      <c r="L418" s="1"/>
    </row>
    <row r="419" spans="1:12" x14ac:dyDescent="0.25">
      <c r="A419" s="2">
        <v>1</v>
      </c>
      <c r="B419" s="2">
        <v>507</v>
      </c>
      <c r="C419" s="2">
        <v>52110</v>
      </c>
      <c r="D419" s="3" t="s">
        <v>5</v>
      </c>
      <c r="E419" s="39">
        <v>749</v>
      </c>
      <c r="F419" s="39">
        <v>1048</v>
      </c>
      <c r="G419" s="39">
        <v>1050.8399999999999</v>
      </c>
      <c r="H419" s="39">
        <v>1000</v>
      </c>
      <c r="I419" s="39">
        <v>972.17</v>
      </c>
      <c r="J419" s="39">
        <v>1000</v>
      </c>
      <c r="K419" s="39">
        <v>1000</v>
      </c>
      <c r="L419" s="1"/>
    </row>
    <row r="420" spans="1:12" x14ac:dyDescent="0.25">
      <c r="A420" s="243" t="s">
        <v>159</v>
      </c>
      <c r="B420" s="244"/>
      <c r="C420" s="244"/>
      <c r="D420" s="244"/>
      <c r="E420" s="40">
        <v>774</v>
      </c>
      <c r="F420" s="40">
        <f t="shared" ref="F420:K420" si="44">SUM(F418:F419)</f>
        <v>1348</v>
      </c>
      <c r="G420" s="40">
        <f t="shared" si="44"/>
        <v>1118.51</v>
      </c>
      <c r="H420" s="40">
        <f t="shared" si="44"/>
        <v>1300</v>
      </c>
      <c r="I420" s="40">
        <f t="shared" si="44"/>
        <v>1972.17</v>
      </c>
      <c r="J420" s="40">
        <f t="shared" si="44"/>
        <v>2000</v>
      </c>
      <c r="K420" s="40">
        <f t="shared" si="44"/>
        <v>2000</v>
      </c>
      <c r="L420" s="1"/>
    </row>
    <row r="421" spans="1:12" x14ac:dyDescent="0.25">
      <c r="A421" s="245" t="s">
        <v>160</v>
      </c>
      <c r="B421" s="246"/>
      <c r="C421" s="246"/>
      <c r="D421" s="246"/>
      <c r="E421" s="261"/>
      <c r="F421" s="261"/>
      <c r="G421" s="261"/>
      <c r="H421" s="261"/>
      <c r="I421" s="261"/>
      <c r="J421" s="261"/>
      <c r="K421" s="261"/>
      <c r="L421" s="1"/>
    </row>
    <row r="422" spans="1:12" x14ac:dyDescent="0.25">
      <c r="A422" s="2">
        <v>1</v>
      </c>
      <c r="B422" s="2">
        <v>507</v>
      </c>
      <c r="C422" s="2">
        <v>53030</v>
      </c>
      <c r="D422" s="3" t="s">
        <v>6</v>
      </c>
      <c r="E422" s="39">
        <v>864</v>
      </c>
      <c r="F422" s="39">
        <v>875.85</v>
      </c>
      <c r="G422" s="39">
        <v>819.18</v>
      </c>
      <c r="H422" s="39">
        <v>900</v>
      </c>
      <c r="I422" s="39">
        <v>530.16</v>
      </c>
      <c r="J422" s="39">
        <v>530</v>
      </c>
      <c r="K422" s="39">
        <v>600</v>
      </c>
      <c r="L422" s="1"/>
    </row>
    <row r="423" spans="1:12" x14ac:dyDescent="0.25">
      <c r="A423" s="2">
        <v>1</v>
      </c>
      <c r="B423" s="2">
        <v>507</v>
      </c>
      <c r="C423" s="2">
        <v>53050</v>
      </c>
      <c r="D423" s="3" t="s">
        <v>7</v>
      </c>
      <c r="E423" s="39">
        <v>27852</v>
      </c>
      <c r="F423" s="39">
        <v>31163.360000000001</v>
      </c>
      <c r="G423" s="39">
        <v>39561.21</v>
      </c>
      <c r="H423" s="39">
        <v>35000</v>
      </c>
      <c r="I423" s="39">
        <v>13487.73</v>
      </c>
      <c r="J423" s="39">
        <v>17984.009999999998</v>
      </c>
      <c r="K423" s="39">
        <v>35000</v>
      </c>
      <c r="L423" s="1"/>
    </row>
    <row r="424" spans="1:12" x14ac:dyDescent="0.25">
      <c r="A424" s="2">
        <v>1</v>
      </c>
      <c r="B424" s="2">
        <v>507</v>
      </c>
      <c r="C424" s="2">
        <v>53060</v>
      </c>
      <c r="D424" s="3" t="s">
        <v>8</v>
      </c>
      <c r="E424" s="39">
        <v>0</v>
      </c>
      <c r="F424" s="39">
        <v>323.64999999999998</v>
      </c>
      <c r="G424" s="39">
        <v>0</v>
      </c>
      <c r="H424" s="39">
        <v>1000</v>
      </c>
      <c r="I424" s="39">
        <v>0</v>
      </c>
      <c r="J424" s="39">
        <v>0</v>
      </c>
      <c r="K424" s="39">
        <v>1000</v>
      </c>
      <c r="L424" s="1"/>
    </row>
    <row r="425" spans="1:12" x14ac:dyDescent="0.25">
      <c r="A425" s="2">
        <v>1</v>
      </c>
      <c r="B425" s="2">
        <v>507</v>
      </c>
      <c r="C425" s="2">
        <v>53070</v>
      </c>
      <c r="D425" s="3" t="s">
        <v>9</v>
      </c>
      <c r="E425" s="39">
        <v>36</v>
      </c>
      <c r="F425" s="39">
        <v>36</v>
      </c>
      <c r="G425" s="39">
        <v>26</v>
      </c>
      <c r="H425" s="39">
        <v>75</v>
      </c>
      <c r="I425" s="39">
        <v>0</v>
      </c>
      <c r="J425" s="39">
        <v>26</v>
      </c>
      <c r="K425" s="39">
        <v>75</v>
      </c>
      <c r="L425" s="1"/>
    </row>
    <row r="426" spans="1:12" x14ac:dyDescent="0.25">
      <c r="A426" s="2">
        <v>1</v>
      </c>
      <c r="B426" s="2">
        <v>507</v>
      </c>
      <c r="C426" s="2">
        <v>53080</v>
      </c>
      <c r="D426" s="3" t="s">
        <v>37</v>
      </c>
      <c r="E426" s="39">
        <v>0</v>
      </c>
      <c r="F426" s="39">
        <v>0</v>
      </c>
      <c r="G426" s="39">
        <v>0</v>
      </c>
      <c r="H426" s="39">
        <v>0</v>
      </c>
      <c r="I426" s="39">
        <v>0</v>
      </c>
      <c r="J426" s="39">
        <v>0</v>
      </c>
      <c r="K426" s="39">
        <v>0</v>
      </c>
      <c r="L426" s="1"/>
    </row>
    <row r="427" spans="1:12" x14ac:dyDescent="0.25">
      <c r="A427" s="2">
        <v>1</v>
      </c>
      <c r="B427" s="2">
        <v>507</v>
      </c>
      <c r="C427" s="2">
        <v>53090</v>
      </c>
      <c r="D427" s="3" t="s">
        <v>65</v>
      </c>
      <c r="E427" s="39">
        <v>0</v>
      </c>
      <c r="F427" s="39">
        <v>0</v>
      </c>
      <c r="G427" s="39">
        <v>0</v>
      </c>
      <c r="H427" s="39">
        <v>0</v>
      </c>
      <c r="I427" s="39">
        <v>0</v>
      </c>
      <c r="J427" s="39">
        <v>0</v>
      </c>
      <c r="K427" s="39">
        <v>0</v>
      </c>
      <c r="L427" s="1"/>
    </row>
    <row r="428" spans="1:12" x14ac:dyDescent="0.25">
      <c r="A428" s="2">
        <v>1</v>
      </c>
      <c r="B428" s="2">
        <v>507</v>
      </c>
      <c r="C428" s="2">
        <v>53110</v>
      </c>
      <c r="D428" s="3" t="s">
        <v>11</v>
      </c>
      <c r="E428" s="39">
        <v>60</v>
      </c>
      <c r="F428" s="39">
        <v>0</v>
      </c>
      <c r="G428" s="39">
        <v>0</v>
      </c>
      <c r="H428" s="39">
        <v>75</v>
      </c>
      <c r="I428" s="39">
        <v>0</v>
      </c>
      <c r="J428" s="39">
        <v>75</v>
      </c>
      <c r="K428" s="39">
        <v>75</v>
      </c>
      <c r="L428" s="1"/>
    </row>
    <row r="429" spans="1:12" x14ac:dyDescent="0.25">
      <c r="A429" s="2">
        <v>1</v>
      </c>
      <c r="B429" s="2">
        <v>507</v>
      </c>
      <c r="C429" s="2">
        <v>53130</v>
      </c>
      <c r="D429" s="3" t="s">
        <v>12</v>
      </c>
      <c r="E429" s="39">
        <v>0</v>
      </c>
      <c r="F429" s="39">
        <v>0</v>
      </c>
      <c r="G429" s="39">
        <v>0</v>
      </c>
      <c r="H429" s="39">
        <v>0</v>
      </c>
      <c r="I429" s="39">
        <v>0</v>
      </c>
      <c r="J429" s="39">
        <v>0</v>
      </c>
      <c r="K429" s="39">
        <v>0</v>
      </c>
      <c r="L429" s="1"/>
    </row>
    <row r="430" spans="1:12" x14ac:dyDescent="0.25">
      <c r="A430" s="2">
        <v>1</v>
      </c>
      <c r="B430" s="2">
        <v>507</v>
      </c>
      <c r="C430" s="2">
        <v>53150</v>
      </c>
      <c r="D430" s="3" t="s">
        <v>13</v>
      </c>
      <c r="E430" s="39">
        <v>300</v>
      </c>
      <c r="F430" s="39">
        <v>400</v>
      </c>
      <c r="G430" s="39">
        <v>0</v>
      </c>
      <c r="H430" s="39">
        <v>500</v>
      </c>
      <c r="I430" s="39">
        <v>250</v>
      </c>
      <c r="J430" s="39">
        <v>250</v>
      </c>
      <c r="K430" s="39">
        <v>500</v>
      </c>
      <c r="L430" s="1"/>
    </row>
    <row r="431" spans="1:12" x14ac:dyDescent="0.25">
      <c r="A431" s="2">
        <v>1</v>
      </c>
      <c r="B431" s="2">
        <v>507</v>
      </c>
      <c r="C431" s="2">
        <v>53170</v>
      </c>
      <c r="D431" s="3" t="s">
        <v>15</v>
      </c>
      <c r="E431" s="39">
        <v>20</v>
      </c>
      <c r="F431" s="39">
        <v>489.6</v>
      </c>
      <c r="G431" s="39">
        <v>0</v>
      </c>
      <c r="H431" s="39">
        <v>500</v>
      </c>
      <c r="I431" s="39">
        <v>0</v>
      </c>
      <c r="J431" s="39">
        <v>0</v>
      </c>
      <c r="K431" s="39">
        <v>500</v>
      </c>
      <c r="L431" s="1"/>
    </row>
    <row r="432" spans="1:12" x14ac:dyDescent="0.25">
      <c r="A432" s="243" t="s">
        <v>163</v>
      </c>
      <c r="B432" s="244"/>
      <c r="C432" s="244"/>
      <c r="D432" s="244"/>
      <c r="E432" s="40">
        <f>SUM(E422:E431)</f>
        <v>29132</v>
      </c>
      <c r="F432" s="40">
        <f t="shared" ref="F432:K432" si="45">SUM(F422:F431)</f>
        <v>33288.46</v>
      </c>
      <c r="G432" s="40">
        <f t="shared" si="45"/>
        <v>40406.39</v>
      </c>
      <c r="H432" s="40">
        <f t="shared" si="45"/>
        <v>38050</v>
      </c>
      <c r="I432" s="40">
        <f t="shared" si="45"/>
        <v>14267.89</v>
      </c>
      <c r="J432" s="40">
        <f t="shared" si="45"/>
        <v>18865.009999999998</v>
      </c>
      <c r="K432" s="40">
        <f t="shared" si="45"/>
        <v>37750</v>
      </c>
      <c r="L432" s="1"/>
    </row>
    <row r="433" spans="1:12" x14ac:dyDescent="0.25">
      <c r="A433" s="245" t="s">
        <v>165</v>
      </c>
      <c r="B433" s="246"/>
      <c r="C433" s="246"/>
      <c r="D433" s="246"/>
      <c r="E433" s="261"/>
      <c r="F433" s="261"/>
      <c r="G433" s="261"/>
      <c r="H433" s="261"/>
      <c r="I433" s="261"/>
      <c r="J433" s="261"/>
      <c r="K433" s="261"/>
      <c r="L433" s="1"/>
    </row>
    <row r="434" spans="1:12" x14ac:dyDescent="0.25">
      <c r="A434" s="2">
        <v>1</v>
      </c>
      <c r="B434" s="2">
        <v>507</v>
      </c>
      <c r="C434" s="2">
        <v>55020</v>
      </c>
      <c r="D434" s="3" t="s">
        <v>103</v>
      </c>
      <c r="E434" s="39">
        <v>0</v>
      </c>
      <c r="F434" s="39">
        <v>0</v>
      </c>
      <c r="G434" s="39">
        <v>0</v>
      </c>
      <c r="H434" s="39">
        <v>0</v>
      </c>
      <c r="I434" s="39">
        <v>0</v>
      </c>
      <c r="J434" s="39">
        <v>0</v>
      </c>
      <c r="K434" s="39">
        <v>0</v>
      </c>
      <c r="L434" s="1"/>
    </row>
    <row r="435" spans="1:12" x14ac:dyDescent="0.25">
      <c r="A435" s="243" t="s">
        <v>167</v>
      </c>
      <c r="B435" s="244"/>
      <c r="C435" s="244"/>
      <c r="D435" s="244"/>
      <c r="E435" s="40">
        <f>SUM(E434)</f>
        <v>0</v>
      </c>
      <c r="F435" s="40">
        <f t="shared" ref="F435:K435" si="46">SUM(F434)</f>
        <v>0</v>
      </c>
      <c r="G435" s="40">
        <f t="shared" si="46"/>
        <v>0</v>
      </c>
      <c r="H435" s="40">
        <f t="shared" si="46"/>
        <v>0</v>
      </c>
      <c r="I435" s="40">
        <f t="shared" si="46"/>
        <v>0</v>
      </c>
      <c r="J435" s="40">
        <f t="shared" si="46"/>
        <v>0</v>
      </c>
      <c r="K435" s="40">
        <f t="shared" si="46"/>
        <v>0</v>
      </c>
      <c r="L435" s="1"/>
    </row>
    <row r="436" spans="1:12" x14ac:dyDescent="0.25">
      <c r="A436" s="245" t="s">
        <v>168</v>
      </c>
      <c r="B436" s="246"/>
      <c r="C436" s="246"/>
      <c r="D436" s="246"/>
      <c r="E436" s="261"/>
      <c r="F436" s="261"/>
      <c r="G436" s="261"/>
      <c r="H436" s="261"/>
      <c r="I436" s="261"/>
      <c r="J436" s="261"/>
      <c r="K436" s="261"/>
      <c r="L436" s="1"/>
    </row>
    <row r="437" spans="1:12" x14ac:dyDescent="0.25">
      <c r="A437" s="2"/>
      <c r="B437" s="2">
        <v>507</v>
      </c>
      <c r="C437" s="2">
        <v>56040</v>
      </c>
      <c r="D437" s="3" t="s">
        <v>46</v>
      </c>
      <c r="E437" s="39">
        <v>2981</v>
      </c>
      <c r="F437" s="39">
        <v>3022.47</v>
      </c>
      <c r="G437" s="39">
        <v>2229.98</v>
      </c>
      <c r="H437" s="39">
        <v>1416</v>
      </c>
      <c r="I437" s="39">
        <v>979.08</v>
      </c>
      <c r="J437" s="39">
        <v>1305.3399999999999</v>
      </c>
      <c r="K437" s="115">
        <f>[3]Sheet1!L52</f>
        <v>1685</v>
      </c>
      <c r="L437" s="83"/>
    </row>
    <row r="438" spans="1:12" x14ac:dyDescent="0.25">
      <c r="A438" s="2"/>
      <c r="B438" s="2">
        <v>507</v>
      </c>
      <c r="C438" s="2">
        <v>56050</v>
      </c>
      <c r="D438" s="3" t="s">
        <v>47</v>
      </c>
      <c r="E438" s="39">
        <v>2755</v>
      </c>
      <c r="F438" s="39">
        <v>2902.51</v>
      </c>
      <c r="G438" s="39">
        <v>1571.16</v>
      </c>
      <c r="H438" s="39">
        <v>0</v>
      </c>
      <c r="I438" s="39">
        <v>0</v>
      </c>
      <c r="J438" s="39">
        <v>0</v>
      </c>
      <c r="K438" s="115">
        <f>[3]Sheet1!L53</f>
        <v>0</v>
      </c>
      <c r="L438" s="83"/>
    </row>
    <row r="439" spans="1:12" x14ac:dyDescent="0.25">
      <c r="A439" s="2">
        <v>1</v>
      </c>
      <c r="B439" s="2">
        <v>507</v>
      </c>
      <c r="C439" s="2">
        <v>56070</v>
      </c>
      <c r="D439" s="3" t="s">
        <v>73</v>
      </c>
      <c r="E439" s="39">
        <v>588</v>
      </c>
      <c r="F439" s="39">
        <v>588.25</v>
      </c>
      <c r="G439" s="39">
        <v>588.25</v>
      </c>
      <c r="H439" s="39">
        <v>670</v>
      </c>
      <c r="I439" s="39">
        <v>683.75</v>
      </c>
      <c r="J439" s="39">
        <v>684</v>
      </c>
      <c r="K439" s="39">
        <v>700</v>
      </c>
      <c r="L439" s="1"/>
    </row>
    <row r="440" spans="1:12" x14ac:dyDescent="0.25">
      <c r="A440" s="2">
        <v>1</v>
      </c>
      <c r="B440" s="2">
        <v>507</v>
      </c>
      <c r="C440" s="2">
        <v>56090</v>
      </c>
      <c r="D440" s="3" t="s">
        <v>49</v>
      </c>
      <c r="E440" s="39">
        <v>7778</v>
      </c>
      <c r="F440" s="39">
        <v>7596.72</v>
      </c>
      <c r="G440" s="39">
        <v>4193.28</v>
      </c>
      <c r="H440" s="39">
        <v>0</v>
      </c>
      <c r="I440" s="39">
        <v>0</v>
      </c>
      <c r="J440" s="39">
        <v>0</v>
      </c>
      <c r="K440" s="115">
        <f>[3]Sheet1!L54</f>
        <v>0</v>
      </c>
      <c r="L440" s="83"/>
    </row>
    <row r="441" spans="1:12" x14ac:dyDescent="0.25">
      <c r="A441" s="2">
        <v>1</v>
      </c>
      <c r="B441" s="2">
        <v>507</v>
      </c>
      <c r="C441" s="2">
        <v>56110</v>
      </c>
      <c r="D441" s="3" t="s">
        <v>50</v>
      </c>
      <c r="E441" s="39">
        <v>80</v>
      </c>
      <c r="F441" s="39">
        <v>149.81</v>
      </c>
      <c r="G441" s="39">
        <v>77.72</v>
      </c>
      <c r="H441" s="39">
        <v>74</v>
      </c>
      <c r="I441" s="39">
        <v>10.02</v>
      </c>
      <c r="J441" s="39">
        <v>25</v>
      </c>
      <c r="K441" s="115">
        <f>[3]Sheet1!L55</f>
        <v>88.09</v>
      </c>
      <c r="L441" s="83"/>
    </row>
    <row r="442" spans="1:12" x14ac:dyDescent="0.25">
      <c r="A442" s="2">
        <v>1</v>
      </c>
      <c r="B442" s="2">
        <v>507</v>
      </c>
      <c r="C442" s="2">
        <v>56120</v>
      </c>
      <c r="D442" s="3" t="s">
        <v>51</v>
      </c>
      <c r="E442" s="39">
        <v>64</v>
      </c>
      <c r="F442" s="39">
        <v>275.06</v>
      </c>
      <c r="G442" s="39">
        <v>49.05</v>
      </c>
      <c r="H442" s="39">
        <v>171</v>
      </c>
      <c r="I442" s="39">
        <v>5.0999999999999996</v>
      </c>
      <c r="J442" s="39">
        <v>10</v>
      </c>
      <c r="K442" s="115">
        <f>[3]Sheet1!L56</f>
        <v>162</v>
      </c>
      <c r="L442" s="83"/>
    </row>
    <row r="443" spans="1:12" x14ac:dyDescent="0.25">
      <c r="A443" s="2">
        <v>1</v>
      </c>
      <c r="B443" s="2">
        <v>507</v>
      </c>
      <c r="C443" s="2">
        <v>56140</v>
      </c>
      <c r="D443" s="3" t="s">
        <v>52</v>
      </c>
      <c r="E443" s="39">
        <v>0</v>
      </c>
      <c r="F443" s="39">
        <v>0</v>
      </c>
      <c r="G443" s="39">
        <v>0</v>
      </c>
      <c r="H443" s="39">
        <v>0</v>
      </c>
      <c r="I443" s="39">
        <v>0</v>
      </c>
      <c r="J443" s="39">
        <v>0</v>
      </c>
      <c r="K443" s="39">
        <v>0</v>
      </c>
      <c r="L443" s="1"/>
    </row>
    <row r="444" spans="1:12" x14ac:dyDescent="0.25">
      <c r="A444" s="2">
        <v>1</v>
      </c>
      <c r="B444" s="2">
        <v>507</v>
      </c>
      <c r="C444" s="2">
        <v>56150</v>
      </c>
      <c r="D444" s="3" t="s">
        <v>53</v>
      </c>
      <c r="E444" s="39">
        <v>0</v>
      </c>
      <c r="F444" s="39">
        <v>0</v>
      </c>
      <c r="G444" s="39">
        <v>0</v>
      </c>
      <c r="H444" s="39">
        <v>0</v>
      </c>
      <c r="I444" s="39">
        <v>0</v>
      </c>
      <c r="J444" s="39">
        <v>0</v>
      </c>
      <c r="K444" s="39">
        <v>0</v>
      </c>
      <c r="L444" s="1"/>
    </row>
    <row r="445" spans="1:12" x14ac:dyDescent="0.25">
      <c r="A445" s="243" t="s">
        <v>169</v>
      </c>
      <c r="B445" s="244"/>
      <c r="C445" s="244"/>
      <c r="D445" s="244"/>
      <c r="E445" s="40">
        <f>SUM(E437:E444)</f>
        <v>14246</v>
      </c>
      <c r="F445" s="40">
        <f t="shared" ref="F445:K445" si="47">SUM(F437:F444)</f>
        <v>14534.82</v>
      </c>
      <c r="G445" s="40">
        <f t="shared" si="47"/>
        <v>8709.4399999999987</v>
      </c>
      <c r="H445" s="40">
        <f t="shared" si="47"/>
        <v>2331</v>
      </c>
      <c r="I445" s="40">
        <f t="shared" si="47"/>
        <v>1677.9499999999998</v>
      </c>
      <c r="J445" s="40">
        <f t="shared" si="47"/>
        <v>2024.34</v>
      </c>
      <c r="K445" s="40">
        <f t="shared" si="47"/>
        <v>2635.09</v>
      </c>
      <c r="L445" s="1"/>
    </row>
    <row r="446" spans="1:12" x14ac:dyDescent="0.25">
      <c r="A446" s="245" t="s">
        <v>170</v>
      </c>
      <c r="B446" s="246"/>
      <c r="C446" s="246"/>
      <c r="D446" s="246"/>
      <c r="E446" s="261"/>
      <c r="F446" s="261"/>
      <c r="G446" s="261"/>
      <c r="H446" s="261"/>
      <c r="I446" s="261"/>
      <c r="J446" s="261"/>
      <c r="K446" s="261"/>
      <c r="L446" s="1"/>
    </row>
    <row r="447" spans="1:12" x14ac:dyDescent="0.25">
      <c r="A447" s="2">
        <v>1</v>
      </c>
      <c r="B447" s="2">
        <v>507</v>
      </c>
      <c r="C447" s="2">
        <v>57010</v>
      </c>
      <c r="D447" s="3" t="s">
        <v>27</v>
      </c>
      <c r="E447" s="39">
        <v>0</v>
      </c>
      <c r="F447" s="39">
        <v>0</v>
      </c>
      <c r="G447" s="39">
        <v>0</v>
      </c>
      <c r="H447" s="39">
        <v>0</v>
      </c>
      <c r="I447" s="39">
        <v>0</v>
      </c>
      <c r="J447" s="39">
        <v>0</v>
      </c>
      <c r="K447" s="39">
        <v>0</v>
      </c>
      <c r="L447" s="1"/>
    </row>
    <row r="448" spans="1:12" x14ac:dyDescent="0.25">
      <c r="A448" s="2">
        <v>1</v>
      </c>
      <c r="B448" s="2">
        <v>507</v>
      </c>
      <c r="C448" s="2">
        <v>57020</v>
      </c>
      <c r="D448" s="3" t="s">
        <v>28</v>
      </c>
      <c r="E448" s="39">
        <v>0</v>
      </c>
      <c r="F448" s="39">
        <v>0</v>
      </c>
      <c r="G448" s="39">
        <v>0</v>
      </c>
      <c r="H448" s="39">
        <v>0</v>
      </c>
      <c r="I448" s="39">
        <v>0</v>
      </c>
      <c r="J448" s="39">
        <v>0</v>
      </c>
      <c r="K448" s="39">
        <v>0</v>
      </c>
      <c r="L448" s="1"/>
    </row>
    <row r="449" spans="1:12" x14ac:dyDescent="0.25">
      <c r="A449" s="2">
        <v>1</v>
      </c>
      <c r="B449" s="2">
        <v>507</v>
      </c>
      <c r="C449" s="2">
        <v>58010</v>
      </c>
      <c r="D449" s="3" t="s">
        <v>29</v>
      </c>
      <c r="E449" s="39">
        <v>0</v>
      </c>
      <c r="F449" s="39">
        <v>0</v>
      </c>
      <c r="G449" s="39">
        <v>0</v>
      </c>
      <c r="H449" s="39">
        <v>0</v>
      </c>
      <c r="I449" s="39">
        <v>0</v>
      </c>
      <c r="J449" s="39">
        <v>0</v>
      </c>
      <c r="K449" s="39">
        <v>0</v>
      </c>
      <c r="L449" s="1"/>
    </row>
    <row r="450" spans="1:12" x14ac:dyDescent="0.25">
      <c r="A450" s="2">
        <v>1</v>
      </c>
      <c r="B450" s="2">
        <v>507</v>
      </c>
      <c r="C450" s="2">
        <v>58150</v>
      </c>
      <c r="D450" s="3" t="s">
        <v>17</v>
      </c>
      <c r="E450" s="39">
        <v>0</v>
      </c>
      <c r="F450" s="39">
        <v>0</v>
      </c>
      <c r="G450" s="39">
        <v>0</v>
      </c>
      <c r="H450" s="39">
        <v>0</v>
      </c>
      <c r="I450" s="39">
        <v>0</v>
      </c>
      <c r="J450" s="39">
        <v>0</v>
      </c>
      <c r="K450" s="39">
        <v>0</v>
      </c>
      <c r="L450" s="1"/>
    </row>
    <row r="451" spans="1:12" x14ac:dyDescent="0.25">
      <c r="A451" s="2">
        <v>1</v>
      </c>
      <c r="B451" s="2">
        <v>507</v>
      </c>
      <c r="C451" s="2">
        <v>59010</v>
      </c>
      <c r="D451" s="3" t="s">
        <v>18</v>
      </c>
      <c r="E451" s="39">
        <v>0</v>
      </c>
      <c r="F451" s="39">
        <v>0</v>
      </c>
      <c r="G451" s="39">
        <v>0</v>
      </c>
      <c r="H451" s="39">
        <v>0</v>
      </c>
      <c r="I451" s="39">
        <v>0</v>
      </c>
      <c r="J451" s="39">
        <v>0</v>
      </c>
      <c r="K451" s="39">
        <v>0</v>
      </c>
      <c r="L451" s="1"/>
    </row>
    <row r="452" spans="1:12" x14ac:dyDescent="0.25">
      <c r="A452" s="2">
        <v>1</v>
      </c>
      <c r="B452" s="2">
        <v>507</v>
      </c>
      <c r="C452" s="2">
        <v>59040</v>
      </c>
      <c r="D452" s="3" t="s">
        <v>86</v>
      </c>
      <c r="E452" s="39">
        <v>0</v>
      </c>
      <c r="F452" s="39">
        <v>0</v>
      </c>
      <c r="G452" s="39">
        <v>0</v>
      </c>
      <c r="H452" s="39">
        <v>0</v>
      </c>
      <c r="I452" s="39">
        <v>0</v>
      </c>
      <c r="J452" s="39">
        <v>0</v>
      </c>
      <c r="K452" s="39">
        <v>0</v>
      </c>
      <c r="L452" s="1"/>
    </row>
    <row r="453" spans="1:12" x14ac:dyDescent="0.25">
      <c r="A453" s="2">
        <v>1</v>
      </c>
      <c r="B453" s="2">
        <v>507</v>
      </c>
      <c r="C453" s="2">
        <v>59050</v>
      </c>
      <c r="D453" s="3" t="s">
        <v>86</v>
      </c>
      <c r="E453" s="39">
        <v>0</v>
      </c>
      <c r="F453" s="39">
        <v>0</v>
      </c>
      <c r="G453" s="39">
        <v>0</v>
      </c>
      <c r="H453" s="39">
        <v>0</v>
      </c>
      <c r="I453" s="39">
        <v>0</v>
      </c>
      <c r="J453" s="39">
        <v>0</v>
      </c>
      <c r="K453" s="39">
        <v>0</v>
      </c>
      <c r="L453" s="1"/>
    </row>
    <row r="454" spans="1:12" x14ac:dyDescent="0.25">
      <c r="A454" s="2">
        <v>1</v>
      </c>
      <c r="B454" s="2">
        <v>507</v>
      </c>
      <c r="C454" s="2">
        <v>59080</v>
      </c>
      <c r="D454" s="3" t="s">
        <v>77</v>
      </c>
      <c r="E454" s="39">
        <v>0</v>
      </c>
      <c r="F454" s="39">
        <v>0</v>
      </c>
      <c r="G454" s="39">
        <v>0</v>
      </c>
      <c r="H454" s="39">
        <v>0</v>
      </c>
      <c r="I454" s="39">
        <v>0</v>
      </c>
      <c r="J454" s="39">
        <v>0</v>
      </c>
      <c r="K454" s="39">
        <v>0</v>
      </c>
      <c r="L454" s="1"/>
    </row>
    <row r="455" spans="1:12" x14ac:dyDescent="0.25">
      <c r="A455" s="2">
        <v>1</v>
      </c>
      <c r="B455" s="2">
        <v>507</v>
      </c>
      <c r="C455" s="2">
        <v>59090</v>
      </c>
      <c r="D455" s="3" t="s">
        <v>98</v>
      </c>
      <c r="E455" s="39">
        <v>0</v>
      </c>
      <c r="F455" s="39">
        <v>0</v>
      </c>
      <c r="G455" s="39">
        <v>0</v>
      </c>
      <c r="H455" s="39">
        <v>0</v>
      </c>
      <c r="I455" s="39">
        <v>0</v>
      </c>
      <c r="J455" s="39">
        <v>0</v>
      </c>
      <c r="K455" s="39">
        <v>0</v>
      </c>
      <c r="L455" s="1"/>
    </row>
    <row r="456" spans="1:12" x14ac:dyDescent="0.25">
      <c r="A456" s="2">
        <v>1</v>
      </c>
      <c r="B456" s="2">
        <v>507</v>
      </c>
      <c r="C456" s="2">
        <v>59100</v>
      </c>
      <c r="D456" s="3" t="s">
        <v>15</v>
      </c>
      <c r="E456" s="39">
        <v>0</v>
      </c>
      <c r="F456" s="39">
        <v>0</v>
      </c>
      <c r="G456" s="39">
        <v>0</v>
      </c>
      <c r="H456" s="39">
        <v>0</v>
      </c>
      <c r="I456" s="39">
        <v>0</v>
      </c>
      <c r="J456" s="39">
        <v>0</v>
      </c>
      <c r="K456" s="39">
        <v>0</v>
      </c>
      <c r="L456" s="1"/>
    </row>
    <row r="457" spans="1:12" x14ac:dyDescent="0.25">
      <c r="A457" s="243" t="s">
        <v>171</v>
      </c>
      <c r="B457" s="244"/>
      <c r="C457" s="244"/>
      <c r="D457" s="244"/>
      <c r="E457" s="40">
        <f>SUM(E447:E456)</f>
        <v>0</v>
      </c>
      <c r="F457" s="40">
        <f t="shared" ref="F457:K457" si="48">SUM(F447:F456)</f>
        <v>0</v>
      </c>
      <c r="G457" s="40">
        <f t="shared" si="48"/>
        <v>0</v>
      </c>
      <c r="H457" s="40">
        <f t="shared" si="48"/>
        <v>0</v>
      </c>
      <c r="I457" s="40">
        <f t="shared" si="48"/>
        <v>0</v>
      </c>
      <c r="J457" s="40">
        <f t="shared" si="48"/>
        <v>0</v>
      </c>
      <c r="K457" s="40">
        <f t="shared" si="48"/>
        <v>0</v>
      </c>
      <c r="L457" s="1"/>
    </row>
    <row r="458" spans="1:12" x14ac:dyDescent="0.25">
      <c r="A458" s="258" t="s">
        <v>186</v>
      </c>
      <c r="B458" s="266"/>
      <c r="C458" s="266"/>
      <c r="D458" s="266"/>
      <c r="E458" s="40">
        <f>E457+E445+E435+E432+E420+E416-2</f>
        <v>83111</v>
      </c>
      <c r="F458" s="40">
        <f>F457+F445+F435+F432+F420+F416-1</f>
        <v>88141.64</v>
      </c>
      <c r="G458" s="40">
        <f>G457+G445+G435+G432+G420+G416-1</f>
        <v>79382.670000000013</v>
      </c>
      <c r="H458" s="40">
        <f>H457+H445+H435+H432+H420+H416</f>
        <v>60193</v>
      </c>
      <c r="I458" s="40">
        <f>I457+I445+I435+I432+I420+I416</f>
        <v>30717.61</v>
      </c>
      <c r="J458" s="41">
        <f>J457+J445+J435+J432+J420+J416</f>
        <v>39956.039999999994</v>
      </c>
      <c r="K458" s="40">
        <f>K457+K445+K435+K432+K420+K416</f>
        <v>64415.49</v>
      </c>
      <c r="L458" s="1"/>
    </row>
    <row r="459" spans="1:12" ht="28.9" customHeight="1" x14ac:dyDescent="0.35">
      <c r="A459" s="269" t="s">
        <v>187</v>
      </c>
      <c r="B459" s="270"/>
      <c r="C459" s="270"/>
      <c r="D459" s="270"/>
      <c r="E459" s="270"/>
      <c r="F459" s="270"/>
      <c r="G459" s="270"/>
      <c r="H459" s="270"/>
      <c r="I459" s="270"/>
      <c r="J459" s="270"/>
      <c r="K459" s="270"/>
      <c r="L459" s="1"/>
    </row>
    <row r="460" spans="1:12" ht="14.45" customHeight="1" x14ac:dyDescent="0.35">
      <c r="A460" s="245" t="s">
        <v>162</v>
      </c>
      <c r="B460" s="245"/>
      <c r="C460" s="245"/>
      <c r="D460" s="245"/>
      <c r="E460" s="270"/>
      <c r="F460" s="270"/>
      <c r="G460" s="270"/>
      <c r="H460" s="270"/>
      <c r="I460" s="270"/>
      <c r="J460" s="270"/>
      <c r="K460" s="270"/>
      <c r="L460" s="1"/>
    </row>
    <row r="461" spans="1:12" x14ac:dyDescent="0.25">
      <c r="A461" s="2">
        <v>1</v>
      </c>
      <c r="B461" s="2">
        <v>508</v>
      </c>
      <c r="C461" s="2">
        <v>51010</v>
      </c>
      <c r="D461" s="3" t="s">
        <v>104</v>
      </c>
      <c r="E461" s="39">
        <v>0</v>
      </c>
      <c r="F461" s="39">
        <v>0</v>
      </c>
      <c r="G461" s="39">
        <v>0</v>
      </c>
      <c r="H461" s="39">
        <v>0</v>
      </c>
      <c r="I461" s="39">
        <v>0</v>
      </c>
      <c r="J461" s="39">
        <v>0</v>
      </c>
      <c r="K461" s="39">
        <v>0</v>
      </c>
      <c r="L461" s="1"/>
    </row>
    <row r="462" spans="1:12" x14ac:dyDescent="0.25">
      <c r="A462" s="2">
        <v>1</v>
      </c>
      <c r="B462" s="2">
        <v>508</v>
      </c>
      <c r="C462" s="2">
        <v>51020</v>
      </c>
      <c r="D462" s="3" t="s">
        <v>105</v>
      </c>
      <c r="E462" s="39">
        <v>0</v>
      </c>
      <c r="F462" s="39">
        <v>0</v>
      </c>
      <c r="G462" s="39">
        <v>0</v>
      </c>
      <c r="H462" s="39">
        <v>0</v>
      </c>
      <c r="I462" s="39">
        <v>0</v>
      </c>
      <c r="J462" s="39">
        <v>0</v>
      </c>
      <c r="K462" s="39">
        <v>0</v>
      </c>
      <c r="L462" s="1"/>
    </row>
    <row r="463" spans="1:12" x14ac:dyDescent="0.25">
      <c r="A463" s="2">
        <v>1</v>
      </c>
      <c r="B463" s="2">
        <v>508</v>
      </c>
      <c r="C463" s="2">
        <v>51030</v>
      </c>
      <c r="D463" s="3" t="s">
        <v>106</v>
      </c>
      <c r="E463" s="39">
        <v>0</v>
      </c>
      <c r="F463" s="39">
        <v>0</v>
      </c>
      <c r="G463" s="39">
        <v>0</v>
      </c>
      <c r="H463" s="39">
        <v>0</v>
      </c>
      <c r="I463" s="39">
        <v>0</v>
      </c>
      <c r="J463" s="39">
        <v>0</v>
      </c>
      <c r="K463" s="39">
        <v>0</v>
      </c>
      <c r="L463" s="1"/>
    </row>
    <row r="464" spans="1:12" x14ac:dyDescent="0.25">
      <c r="A464" s="2">
        <v>1</v>
      </c>
      <c r="B464" s="2">
        <v>508</v>
      </c>
      <c r="C464" s="2">
        <v>51040</v>
      </c>
      <c r="D464" s="3" t="s">
        <v>107</v>
      </c>
      <c r="E464" s="39">
        <v>3796</v>
      </c>
      <c r="F464" s="39">
        <v>1392</v>
      </c>
      <c r="G464" s="39">
        <v>1326.42</v>
      </c>
      <c r="H464" s="39">
        <v>2797</v>
      </c>
      <c r="I464" s="39">
        <v>885.1</v>
      </c>
      <c r="J464" s="39">
        <v>885.1</v>
      </c>
      <c r="K464" s="115">
        <f>[3]Sheet1!L59</f>
        <v>3900</v>
      </c>
      <c r="L464" s="83"/>
    </row>
    <row r="465" spans="1:12" x14ac:dyDescent="0.25">
      <c r="A465" s="243" t="s">
        <v>158</v>
      </c>
      <c r="B465" s="244"/>
      <c r="C465" s="244"/>
      <c r="D465" s="244"/>
      <c r="E465" s="40">
        <f>SUM(E461:E464)</f>
        <v>3796</v>
      </c>
      <c r="F465" s="40">
        <f t="shared" ref="F465:K465" si="49">SUM(F461:F464)</f>
        <v>1392</v>
      </c>
      <c r="G465" s="40">
        <f t="shared" si="49"/>
        <v>1326.42</v>
      </c>
      <c r="H465" s="40">
        <f t="shared" si="49"/>
        <v>2797</v>
      </c>
      <c r="I465" s="40">
        <f t="shared" si="49"/>
        <v>885.1</v>
      </c>
      <c r="J465" s="40">
        <f t="shared" si="49"/>
        <v>885.1</v>
      </c>
      <c r="K465" s="40">
        <f t="shared" si="49"/>
        <v>3900</v>
      </c>
      <c r="L465" s="1"/>
    </row>
    <row r="466" spans="1:12" x14ac:dyDescent="0.25">
      <c r="A466" s="245" t="s">
        <v>161</v>
      </c>
      <c r="B466" s="246"/>
      <c r="C466" s="246"/>
      <c r="D466" s="246"/>
      <c r="E466" s="261"/>
      <c r="F466" s="261"/>
      <c r="G466" s="261"/>
      <c r="H466" s="261"/>
      <c r="I466" s="261"/>
      <c r="J466" s="261"/>
      <c r="K466" s="261"/>
      <c r="L466" s="1"/>
    </row>
    <row r="467" spans="1:12" x14ac:dyDescent="0.25">
      <c r="A467" s="2">
        <v>1</v>
      </c>
      <c r="B467" s="2">
        <v>508</v>
      </c>
      <c r="C467" s="2">
        <v>52010</v>
      </c>
      <c r="D467" s="3" t="s">
        <v>3</v>
      </c>
      <c r="E467" s="39">
        <v>0</v>
      </c>
      <c r="F467" s="39">
        <v>0</v>
      </c>
      <c r="G467" s="39">
        <v>0</v>
      </c>
      <c r="H467" s="39">
        <f>'[1]2012'!F431</f>
        <v>0</v>
      </c>
      <c r="I467" s="39">
        <v>0</v>
      </c>
      <c r="J467" s="39">
        <v>0</v>
      </c>
      <c r="K467" s="39">
        <v>0</v>
      </c>
      <c r="L467" s="1"/>
    </row>
    <row r="468" spans="1:12" x14ac:dyDescent="0.25">
      <c r="A468" s="2">
        <v>1</v>
      </c>
      <c r="B468" s="2">
        <v>508</v>
      </c>
      <c r="C468" s="2">
        <v>52020</v>
      </c>
      <c r="D468" s="3" t="s">
        <v>34</v>
      </c>
      <c r="E468" s="39">
        <v>0</v>
      </c>
      <c r="F468" s="39">
        <v>0</v>
      </c>
      <c r="G468" s="39">
        <v>0</v>
      </c>
      <c r="H468" s="39">
        <f>'[1]2012'!F432</f>
        <v>0</v>
      </c>
      <c r="I468" s="39">
        <v>0</v>
      </c>
      <c r="J468" s="39">
        <v>0</v>
      </c>
      <c r="K468" s="39">
        <v>0</v>
      </c>
      <c r="L468" s="1"/>
    </row>
    <row r="469" spans="1:12" x14ac:dyDescent="0.25">
      <c r="A469" s="2">
        <v>1</v>
      </c>
      <c r="B469" s="2">
        <v>508</v>
      </c>
      <c r="C469" s="2">
        <v>52070</v>
      </c>
      <c r="D469" s="3" t="s">
        <v>62</v>
      </c>
      <c r="E469" s="39">
        <v>516</v>
      </c>
      <c r="F469" s="39">
        <v>0</v>
      </c>
      <c r="G469" s="39">
        <v>0</v>
      </c>
      <c r="H469" s="39">
        <v>0</v>
      </c>
      <c r="I469" s="39">
        <v>0</v>
      </c>
      <c r="J469" s="39">
        <v>0</v>
      </c>
      <c r="K469" s="39">
        <v>0</v>
      </c>
      <c r="L469" s="1"/>
    </row>
    <row r="470" spans="1:12" x14ac:dyDescent="0.25">
      <c r="A470" s="2">
        <v>1</v>
      </c>
      <c r="B470" s="2">
        <v>508</v>
      </c>
      <c r="C470" s="2">
        <v>52110</v>
      </c>
      <c r="D470" s="3" t="s">
        <v>5</v>
      </c>
      <c r="E470" s="39">
        <v>687</v>
      </c>
      <c r="F470" s="39">
        <v>1630</v>
      </c>
      <c r="G470" s="39">
        <v>1470.53</v>
      </c>
      <c r="H470" s="39">
        <v>1800</v>
      </c>
      <c r="I470" s="39">
        <v>745.71</v>
      </c>
      <c r="J470" s="39">
        <v>995</v>
      </c>
      <c r="K470" s="39">
        <v>1800</v>
      </c>
      <c r="L470" s="1"/>
    </row>
    <row r="471" spans="1:12" x14ac:dyDescent="0.25">
      <c r="A471" s="243" t="s">
        <v>159</v>
      </c>
      <c r="B471" s="244"/>
      <c r="C471" s="244"/>
      <c r="D471" s="244"/>
      <c r="E471" s="40">
        <f>SUM(E467:E470)+1</f>
        <v>1204</v>
      </c>
      <c r="F471" s="40">
        <f t="shared" ref="F471:K471" si="50">SUM(F467:F470)</f>
        <v>1630</v>
      </c>
      <c r="G471" s="40">
        <f t="shared" si="50"/>
        <v>1470.53</v>
      </c>
      <c r="H471" s="40">
        <f t="shared" si="50"/>
        <v>1800</v>
      </c>
      <c r="I471" s="40">
        <f t="shared" si="50"/>
        <v>745.71</v>
      </c>
      <c r="J471" s="40">
        <f t="shared" si="50"/>
        <v>995</v>
      </c>
      <c r="K471" s="40">
        <f t="shared" si="50"/>
        <v>1800</v>
      </c>
      <c r="L471" s="1"/>
    </row>
    <row r="472" spans="1:12" x14ac:dyDescent="0.25">
      <c r="A472" s="245" t="s">
        <v>160</v>
      </c>
      <c r="B472" s="246"/>
      <c r="C472" s="246"/>
      <c r="D472" s="246"/>
      <c r="E472" s="261"/>
      <c r="F472" s="261"/>
      <c r="G472" s="261"/>
      <c r="H472" s="261"/>
      <c r="I472" s="261"/>
      <c r="J472" s="261"/>
      <c r="K472" s="261"/>
      <c r="L472" s="1"/>
    </row>
    <row r="473" spans="1:12" x14ac:dyDescent="0.25">
      <c r="A473" s="2">
        <v>1</v>
      </c>
      <c r="B473" s="2">
        <v>508</v>
      </c>
      <c r="C473" s="2">
        <v>53010</v>
      </c>
      <c r="D473" s="3" t="s">
        <v>36</v>
      </c>
      <c r="E473" s="39">
        <v>0</v>
      </c>
      <c r="F473" s="39">
        <v>0</v>
      </c>
      <c r="G473" s="39">
        <v>0</v>
      </c>
      <c r="H473" s="39">
        <f>'[1]2012'!F435</f>
        <v>0</v>
      </c>
      <c r="I473" s="39">
        <v>0</v>
      </c>
      <c r="J473" s="39">
        <v>0</v>
      </c>
      <c r="K473" s="39">
        <v>0</v>
      </c>
      <c r="L473" s="1"/>
    </row>
    <row r="474" spans="1:12" x14ac:dyDescent="0.25">
      <c r="A474" s="2">
        <v>1</v>
      </c>
      <c r="B474" s="2">
        <v>508</v>
      </c>
      <c r="C474" s="2">
        <v>53030</v>
      </c>
      <c r="D474" s="3" t="s">
        <v>6</v>
      </c>
      <c r="E474" s="39">
        <v>170</v>
      </c>
      <c r="F474" s="39">
        <v>159</v>
      </c>
      <c r="G474" s="39">
        <v>163.59</v>
      </c>
      <c r="H474" s="39">
        <v>180</v>
      </c>
      <c r="I474" s="39">
        <v>150.83000000000001</v>
      </c>
      <c r="J474" s="39">
        <v>151</v>
      </c>
      <c r="K474" s="39">
        <v>180</v>
      </c>
      <c r="L474" s="1"/>
    </row>
    <row r="475" spans="1:12" x14ac:dyDescent="0.25">
      <c r="A475" s="2">
        <v>1</v>
      </c>
      <c r="B475" s="2">
        <v>508</v>
      </c>
      <c r="C475" s="2">
        <v>53060</v>
      </c>
      <c r="D475" s="3" t="s">
        <v>8</v>
      </c>
      <c r="E475" s="39">
        <v>0</v>
      </c>
      <c r="F475" s="39">
        <v>0</v>
      </c>
      <c r="G475" s="39">
        <v>0</v>
      </c>
      <c r="H475" s="39">
        <v>0</v>
      </c>
      <c r="I475" s="39">
        <v>0</v>
      </c>
      <c r="J475" s="39">
        <v>0</v>
      </c>
      <c r="K475" s="39">
        <v>0</v>
      </c>
      <c r="L475" s="1"/>
    </row>
    <row r="476" spans="1:12" x14ac:dyDescent="0.25">
      <c r="A476" s="2">
        <v>1</v>
      </c>
      <c r="B476" s="2">
        <v>508</v>
      </c>
      <c r="C476" s="2">
        <v>53070</v>
      </c>
      <c r="D476" s="3" t="s">
        <v>9</v>
      </c>
      <c r="E476" s="39">
        <v>0</v>
      </c>
      <c r="F476" s="39">
        <v>0</v>
      </c>
      <c r="G476" s="39">
        <v>0</v>
      </c>
      <c r="H476" s="39">
        <v>0</v>
      </c>
      <c r="I476" s="39">
        <v>0</v>
      </c>
      <c r="J476" s="39">
        <v>0</v>
      </c>
      <c r="K476" s="39">
        <v>0</v>
      </c>
      <c r="L476" s="1"/>
    </row>
    <row r="477" spans="1:12" x14ac:dyDescent="0.25">
      <c r="A477" s="2">
        <v>1</v>
      </c>
      <c r="B477" s="2">
        <v>508</v>
      </c>
      <c r="C477" s="2">
        <v>53080</v>
      </c>
      <c r="D477" s="3" t="s">
        <v>37</v>
      </c>
      <c r="E477" s="39">
        <v>0</v>
      </c>
      <c r="F477" s="39">
        <v>0</v>
      </c>
      <c r="G477" s="39">
        <v>0</v>
      </c>
      <c r="H477" s="39">
        <f>'[1]2012'!F439</f>
        <v>0</v>
      </c>
      <c r="I477" s="39">
        <v>0</v>
      </c>
      <c r="J477" s="39">
        <v>0</v>
      </c>
      <c r="K477" s="39">
        <v>0</v>
      </c>
      <c r="L477" s="1"/>
    </row>
    <row r="478" spans="1:12" x14ac:dyDescent="0.25">
      <c r="A478" s="2">
        <v>1</v>
      </c>
      <c r="B478" s="2">
        <v>508</v>
      </c>
      <c r="C478" s="2">
        <v>53090</v>
      </c>
      <c r="D478" s="3" t="s">
        <v>65</v>
      </c>
      <c r="E478" s="39">
        <v>0</v>
      </c>
      <c r="F478" s="39">
        <v>0</v>
      </c>
      <c r="G478" s="39">
        <v>0</v>
      </c>
      <c r="H478" s="39">
        <v>0</v>
      </c>
      <c r="I478" s="39">
        <v>0</v>
      </c>
      <c r="J478" s="39">
        <v>0</v>
      </c>
      <c r="K478" s="39">
        <v>0</v>
      </c>
      <c r="L478" s="1"/>
    </row>
    <row r="479" spans="1:12" x14ac:dyDescent="0.25">
      <c r="A479" s="2">
        <v>1</v>
      </c>
      <c r="B479" s="2">
        <v>508</v>
      </c>
      <c r="C479" s="2">
        <v>53150</v>
      </c>
      <c r="D479" s="3" t="s">
        <v>13</v>
      </c>
      <c r="E479" s="39">
        <v>0</v>
      </c>
      <c r="F479" s="39">
        <v>200</v>
      </c>
      <c r="G479" s="39">
        <v>0</v>
      </c>
      <c r="H479" s="39">
        <f>'[1]2012'!F441</f>
        <v>0</v>
      </c>
      <c r="I479" s="39">
        <v>0</v>
      </c>
      <c r="J479" s="39">
        <v>0</v>
      </c>
      <c r="K479" s="39">
        <v>0</v>
      </c>
      <c r="L479" s="1"/>
    </row>
    <row r="480" spans="1:12" x14ac:dyDescent="0.25">
      <c r="A480" s="2">
        <v>1</v>
      </c>
      <c r="B480" s="2">
        <v>508</v>
      </c>
      <c r="C480" s="2">
        <v>53170</v>
      </c>
      <c r="D480" s="3" t="s">
        <v>15</v>
      </c>
      <c r="E480" s="39">
        <v>1487</v>
      </c>
      <c r="F480" s="39">
        <v>312</v>
      </c>
      <c r="G480" s="39">
        <v>623.37</v>
      </c>
      <c r="H480" s="39">
        <v>1200</v>
      </c>
      <c r="I480" s="39">
        <v>405.79</v>
      </c>
      <c r="J480" s="39">
        <v>545</v>
      </c>
      <c r="K480" s="39">
        <v>1200</v>
      </c>
      <c r="L480" s="1"/>
    </row>
    <row r="481" spans="1:12" s="127" customFormat="1" x14ac:dyDescent="0.25">
      <c r="A481" s="2">
        <v>1</v>
      </c>
      <c r="B481" s="2">
        <v>508</v>
      </c>
      <c r="C481" s="2">
        <v>53171</v>
      </c>
      <c r="D481" s="113" t="s">
        <v>373</v>
      </c>
      <c r="E481" s="39">
        <v>675</v>
      </c>
      <c r="F481" s="39">
        <v>1710</v>
      </c>
      <c r="G481" s="39">
        <v>1710</v>
      </c>
      <c r="H481" s="39">
        <v>1796</v>
      </c>
      <c r="I481" s="39">
        <v>1330</v>
      </c>
      <c r="J481" s="39">
        <v>1773.34</v>
      </c>
      <c r="K481" s="39">
        <v>1795.5</v>
      </c>
      <c r="L481" s="1"/>
    </row>
    <row r="482" spans="1:12" x14ac:dyDescent="0.25">
      <c r="A482" s="2">
        <v>1</v>
      </c>
      <c r="B482" s="2">
        <v>508</v>
      </c>
      <c r="C482" s="2">
        <v>53180</v>
      </c>
      <c r="D482" s="3" t="s">
        <v>39</v>
      </c>
      <c r="E482" s="39">
        <v>0</v>
      </c>
      <c r="F482" s="39">
        <v>0</v>
      </c>
      <c r="G482" s="39">
        <v>0</v>
      </c>
      <c r="H482" s="39">
        <f>'[1]2012'!F443</f>
        <v>0</v>
      </c>
      <c r="I482" s="39">
        <v>0</v>
      </c>
      <c r="J482" s="39">
        <v>0</v>
      </c>
      <c r="K482" s="39">
        <v>0</v>
      </c>
      <c r="L482" s="1"/>
    </row>
    <row r="483" spans="1:12" x14ac:dyDescent="0.25">
      <c r="A483" s="243" t="s">
        <v>163</v>
      </c>
      <c r="B483" s="244"/>
      <c r="C483" s="244"/>
      <c r="D483" s="244"/>
      <c r="E483" s="40">
        <f>SUM(E473:E482)-1</f>
        <v>2331</v>
      </c>
      <c r="F483" s="40">
        <f>SUM(F473:F482)+1</f>
        <v>2382</v>
      </c>
      <c r="G483" s="40">
        <f>SUM(G473:G482)</f>
        <v>2496.96</v>
      </c>
      <c r="H483" s="40">
        <f>SUM(H473:H482)</f>
        <v>3176</v>
      </c>
      <c r="I483" s="40">
        <f>SUM(I473:I482)</f>
        <v>1886.62</v>
      </c>
      <c r="J483" s="40">
        <f>SUM(J473:J482)</f>
        <v>2469.34</v>
      </c>
      <c r="K483" s="40">
        <f>SUM(K473:K482)</f>
        <v>3175.5</v>
      </c>
      <c r="L483" s="1"/>
    </row>
    <row r="484" spans="1:12" x14ac:dyDescent="0.25">
      <c r="A484" s="245" t="s">
        <v>164</v>
      </c>
      <c r="B484" s="246"/>
      <c r="C484" s="246"/>
      <c r="D484" s="246"/>
      <c r="E484" s="261"/>
      <c r="F484" s="261"/>
      <c r="G484" s="261"/>
      <c r="H484" s="261"/>
      <c r="I484" s="261"/>
      <c r="J484" s="261"/>
      <c r="K484" s="261"/>
      <c r="L484" s="1"/>
    </row>
    <row r="485" spans="1:12" x14ac:dyDescent="0.25">
      <c r="A485" s="2">
        <v>1</v>
      </c>
      <c r="B485" s="2">
        <v>508</v>
      </c>
      <c r="C485" s="2">
        <v>54010</v>
      </c>
      <c r="D485" s="3" t="s">
        <v>16</v>
      </c>
      <c r="E485" s="39">
        <v>1258</v>
      </c>
      <c r="F485" s="39">
        <v>5056</v>
      </c>
      <c r="G485" s="39">
        <v>2858.53</v>
      </c>
      <c r="H485" s="39">
        <v>10000</v>
      </c>
      <c r="I485" s="39">
        <v>6295.02</v>
      </c>
      <c r="J485" s="39">
        <v>10000</v>
      </c>
      <c r="K485" s="39">
        <v>10000</v>
      </c>
      <c r="L485" s="1"/>
    </row>
    <row r="486" spans="1:12" x14ac:dyDescent="0.25">
      <c r="A486" s="243" t="s">
        <v>166</v>
      </c>
      <c r="B486" s="244"/>
      <c r="C486" s="244"/>
      <c r="D486" s="244"/>
      <c r="E486" s="40">
        <f>SUM(E485)</f>
        <v>1258</v>
      </c>
      <c r="F486" s="40">
        <f t="shared" ref="F486:K486" si="51">SUM(F485)</f>
        <v>5056</v>
      </c>
      <c r="G486" s="40">
        <f t="shared" si="51"/>
        <v>2858.53</v>
      </c>
      <c r="H486" s="40">
        <f t="shared" si="51"/>
        <v>10000</v>
      </c>
      <c r="I486" s="40">
        <f t="shared" si="51"/>
        <v>6295.02</v>
      </c>
      <c r="J486" s="40">
        <f t="shared" si="51"/>
        <v>10000</v>
      </c>
      <c r="K486" s="40">
        <f t="shared" si="51"/>
        <v>10000</v>
      </c>
      <c r="L486" s="1"/>
    </row>
    <row r="487" spans="1:12" x14ac:dyDescent="0.25">
      <c r="A487" s="245" t="s">
        <v>165</v>
      </c>
      <c r="B487" s="246"/>
      <c r="C487" s="246"/>
      <c r="D487" s="246"/>
      <c r="E487" s="261"/>
      <c r="F487" s="261"/>
      <c r="G487" s="261"/>
      <c r="H487" s="261"/>
      <c r="I487" s="261"/>
      <c r="J487" s="261"/>
      <c r="K487" s="261"/>
      <c r="L487" s="1"/>
    </row>
    <row r="488" spans="1:12" x14ac:dyDescent="0.25">
      <c r="A488" s="2">
        <v>1</v>
      </c>
      <c r="B488" s="2">
        <v>508</v>
      </c>
      <c r="C488" s="2">
        <v>55010</v>
      </c>
      <c r="D488" s="3" t="s">
        <v>18</v>
      </c>
      <c r="E488" s="39">
        <v>0</v>
      </c>
      <c r="F488" s="39">
        <v>0</v>
      </c>
      <c r="G488" s="39">
        <v>0</v>
      </c>
      <c r="H488" s="39">
        <v>0</v>
      </c>
      <c r="I488" s="39">
        <v>0</v>
      </c>
      <c r="J488" s="39">
        <v>0</v>
      </c>
      <c r="K488" s="39">
        <v>0</v>
      </c>
      <c r="L488" s="1"/>
    </row>
    <row r="489" spans="1:12" x14ac:dyDescent="0.25">
      <c r="A489" s="2">
        <v>1</v>
      </c>
      <c r="B489" s="2">
        <v>508</v>
      </c>
      <c r="C489" s="2">
        <v>55020</v>
      </c>
      <c r="D489" s="3" t="s">
        <v>43</v>
      </c>
      <c r="E489" s="39">
        <v>0</v>
      </c>
      <c r="F489" s="39">
        <v>0</v>
      </c>
      <c r="G489" s="39">
        <v>0</v>
      </c>
      <c r="H489" s="39">
        <v>0</v>
      </c>
      <c r="I489" s="39">
        <v>0</v>
      </c>
      <c r="J489" s="39">
        <v>0</v>
      </c>
      <c r="K489" s="39">
        <v>0</v>
      </c>
      <c r="L489" s="1"/>
    </row>
    <row r="490" spans="1:12" x14ac:dyDescent="0.25">
      <c r="A490" s="2">
        <v>1</v>
      </c>
      <c r="B490" s="2">
        <v>508</v>
      </c>
      <c r="C490" s="2">
        <v>55070</v>
      </c>
      <c r="D490" s="3" t="s">
        <v>15</v>
      </c>
      <c r="E490" s="39">
        <v>0</v>
      </c>
      <c r="F490" s="39">
        <v>0</v>
      </c>
      <c r="G490" s="39">
        <v>0</v>
      </c>
      <c r="H490" s="39">
        <v>0</v>
      </c>
      <c r="I490" s="39">
        <v>0</v>
      </c>
      <c r="J490" s="39">
        <v>0</v>
      </c>
      <c r="K490" s="39">
        <v>0</v>
      </c>
      <c r="L490" s="1"/>
    </row>
    <row r="491" spans="1:12" x14ac:dyDescent="0.25">
      <c r="A491" s="243" t="s">
        <v>167</v>
      </c>
      <c r="B491" s="244"/>
      <c r="C491" s="244"/>
      <c r="D491" s="244"/>
      <c r="E491" s="40">
        <f>SUM(E488:E490)</f>
        <v>0</v>
      </c>
      <c r="F491" s="40">
        <f t="shared" ref="F491:K491" si="52">SUM(F488:F490)</f>
        <v>0</v>
      </c>
      <c r="G491" s="40">
        <f t="shared" si="52"/>
        <v>0</v>
      </c>
      <c r="H491" s="40">
        <f t="shared" si="52"/>
        <v>0</v>
      </c>
      <c r="I491" s="40">
        <f t="shared" si="52"/>
        <v>0</v>
      </c>
      <c r="J491" s="40">
        <f t="shared" si="52"/>
        <v>0</v>
      </c>
      <c r="K491" s="40">
        <f t="shared" si="52"/>
        <v>0</v>
      </c>
      <c r="L491" s="1"/>
    </row>
    <row r="492" spans="1:12" x14ac:dyDescent="0.25">
      <c r="A492" s="245" t="s">
        <v>168</v>
      </c>
      <c r="B492" s="246"/>
      <c r="C492" s="246"/>
      <c r="D492" s="246"/>
      <c r="E492" s="261"/>
      <c r="F492" s="261"/>
      <c r="G492" s="261"/>
      <c r="H492" s="261"/>
      <c r="I492" s="261"/>
      <c r="J492" s="261"/>
      <c r="K492" s="261"/>
      <c r="L492" s="1"/>
    </row>
    <row r="493" spans="1:12" x14ac:dyDescent="0.25">
      <c r="A493" s="2">
        <v>1</v>
      </c>
      <c r="B493" s="2">
        <v>508</v>
      </c>
      <c r="C493" s="2">
        <v>56040</v>
      </c>
      <c r="D493" s="3" t="s">
        <v>46</v>
      </c>
      <c r="E493" s="39">
        <v>290</v>
      </c>
      <c r="F493" s="39">
        <v>69</v>
      </c>
      <c r="G493" s="39">
        <v>101.49</v>
      </c>
      <c r="H493" s="39">
        <v>199</v>
      </c>
      <c r="I493" s="39">
        <v>67.72</v>
      </c>
      <c r="J493" s="39">
        <v>68</v>
      </c>
      <c r="K493" s="115">
        <f>[3]Sheet1!L60</f>
        <v>0</v>
      </c>
      <c r="L493" s="83"/>
    </row>
    <row r="494" spans="1:12" x14ac:dyDescent="0.25">
      <c r="A494" s="2">
        <v>1</v>
      </c>
      <c r="B494" s="2">
        <v>508</v>
      </c>
      <c r="C494" s="2">
        <v>56050</v>
      </c>
      <c r="D494" s="3" t="s">
        <v>47</v>
      </c>
      <c r="E494" s="39">
        <v>0</v>
      </c>
      <c r="F494" s="39">
        <v>0</v>
      </c>
      <c r="G494" s="39">
        <v>62.02</v>
      </c>
      <c r="H494" s="39">
        <f>'[1]2012'!F449</f>
        <v>0</v>
      </c>
      <c r="I494" s="39">
        <v>62.02</v>
      </c>
      <c r="J494" s="39">
        <v>62</v>
      </c>
      <c r="K494" s="115">
        <f>[3]Sheet1!L61</f>
        <v>0</v>
      </c>
      <c r="L494" s="83"/>
    </row>
    <row r="495" spans="1:12" x14ac:dyDescent="0.25">
      <c r="A495" s="2">
        <v>1</v>
      </c>
      <c r="B495" s="2">
        <v>508</v>
      </c>
      <c r="C495" s="2">
        <v>56070</v>
      </c>
      <c r="D495" s="3" t="s">
        <v>73</v>
      </c>
      <c r="E495" s="39">
        <v>588</v>
      </c>
      <c r="F495" s="39">
        <v>588</v>
      </c>
      <c r="G495" s="39">
        <v>588.25</v>
      </c>
      <c r="H495" s="39">
        <v>670</v>
      </c>
      <c r="I495" s="39">
        <v>683.75</v>
      </c>
      <c r="J495" s="39">
        <v>684</v>
      </c>
      <c r="K495" s="39">
        <v>700</v>
      </c>
      <c r="L495" s="1"/>
    </row>
    <row r="496" spans="1:12" x14ac:dyDescent="0.25">
      <c r="A496" s="2">
        <v>1</v>
      </c>
      <c r="B496" s="2">
        <v>508</v>
      </c>
      <c r="C496" s="2">
        <v>56090</v>
      </c>
      <c r="D496" s="3" t="s">
        <v>49</v>
      </c>
      <c r="E496" s="39">
        <v>0</v>
      </c>
      <c r="F496" s="39">
        <v>0</v>
      </c>
      <c r="G496" s="39">
        <v>0</v>
      </c>
      <c r="H496" s="39">
        <f>'[1]2012'!F451</f>
        <v>0</v>
      </c>
      <c r="I496" s="39">
        <v>0</v>
      </c>
      <c r="J496" s="39">
        <v>0</v>
      </c>
      <c r="K496" s="115">
        <f>[3]Sheet1!L62</f>
        <v>0</v>
      </c>
      <c r="L496" s="83"/>
    </row>
    <row r="497" spans="1:12" x14ac:dyDescent="0.25">
      <c r="A497" s="2">
        <v>1</v>
      </c>
      <c r="B497" s="2">
        <v>508</v>
      </c>
      <c r="C497" s="2">
        <v>56110</v>
      </c>
      <c r="D497" s="3" t="s">
        <v>50</v>
      </c>
      <c r="E497" s="39">
        <v>266</v>
      </c>
      <c r="F497" s="39">
        <v>122</v>
      </c>
      <c r="G497" s="39">
        <v>140.18</v>
      </c>
      <c r="H497" s="39">
        <v>214</v>
      </c>
      <c r="I497" s="39">
        <v>36.840000000000003</v>
      </c>
      <c r="J497" s="39">
        <v>37</v>
      </c>
      <c r="K497" s="115">
        <f>[3]Sheet1!L63</f>
        <v>0</v>
      </c>
      <c r="L497" s="83"/>
    </row>
    <row r="498" spans="1:12" x14ac:dyDescent="0.25">
      <c r="A498" s="2">
        <v>1</v>
      </c>
      <c r="B498" s="2">
        <v>508</v>
      </c>
      <c r="C498" s="2">
        <v>56120</v>
      </c>
      <c r="D498" s="3" t="s">
        <v>51</v>
      </c>
      <c r="E498" s="39">
        <v>62</v>
      </c>
      <c r="F498" s="39">
        <v>5</v>
      </c>
      <c r="G498" s="39">
        <v>14.61</v>
      </c>
      <c r="H498" s="39">
        <v>53</v>
      </c>
      <c r="I498" s="39">
        <v>1.05</v>
      </c>
      <c r="J498" s="39">
        <v>1</v>
      </c>
      <c r="K498" s="115">
        <f>[3]Sheet1!L64</f>
        <v>0</v>
      </c>
      <c r="L498" s="83"/>
    </row>
    <row r="499" spans="1:12" x14ac:dyDescent="0.25">
      <c r="A499" s="2">
        <v>1</v>
      </c>
      <c r="B499" s="2">
        <v>508</v>
      </c>
      <c r="C499" s="2">
        <v>56140</v>
      </c>
      <c r="D499" s="3" t="s">
        <v>52</v>
      </c>
      <c r="E499" s="39">
        <v>0</v>
      </c>
      <c r="F499" s="39">
        <v>0</v>
      </c>
      <c r="G499" s="39">
        <v>0</v>
      </c>
      <c r="H499" s="39">
        <v>0</v>
      </c>
      <c r="I499" s="39">
        <v>0</v>
      </c>
      <c r="J499" s="39">
        <v>0</v>
      </c>
      <c r="K499" s="39">
        <v>0</v>
      </c>
      <c r="L499" s="1"/>
    </row>
    <row r="500" spans="1:12" x14ac:dyDescent="0.25">
      <c r="A500" s="2">
        <v>1</v>
      </c>
      <c r="B500" s="2">
        <v>508</v>
      </c>
      <c r="C500" s="2">
        <v>56150</v>
      </c>
      <c r="D500" s="3" t="s">
        <v>53</v>
      </c>
      <c r="E500" s="39">
        <v>0</v>
      </c>
      <c r="F500" s="39">
        <v>0</v>
      </c>
      <c r="G500" s="39">
        <v>0</v>
      </c>
      <c r="H500" s="39">
        <f>'[1]2012'!F455</f>
        <v>0</v>
      </c>
      <c r="I500" s="39">
        <v>0</v>
      </c>
      <c r="J500" s="39">
        <v>0</v>
      </c>
      <c r="K500" s="39">
        <v>0</v>
      </c>
      <c r="L500" s="1"/>
    </row>
    <row r="501" spans="1:12" x14ac:dyDescent="0.25">
      <c r="A501" s="243" t="s">
        <v>169</v>
      </c>
      <c r="B501" s="244"/>
      <c r="C501" s="244"/>
      <c r="D501" s="244"/>
      <c r="E501" s="40">
        <f>SUM(E493:E500)+1</f>
        <v>1207</v>
      </c>
      <c r="F501" s="40">
        <f t="shared" ref="F501:K501" si="53">SUM(F493:F500)</f>
        <v>784</v>
      </c>
      <c r="G501" s="40">
        <f t="shared" si="53"/>
        <v>906.55000000000007</v>
      </c>
      <c r="H501" s="40">
        <f t="shared" si="53"/>
        <v>1136</v>
      </c>
      <c r="I501" s="40">
        <f t="shared" si="53"/>
        <v>851.38</v>
      </c>
      <c r="J501" s="40">
        <f t="shared" si="53"/>
        <v>852</v>
      </c>
      <c r="K501" s="40">
        <f t="shared" si="53"/>
        <v>700</v>
      </c>
      <c r="L501" s="1"/>
    </row>
    <row r="502" spans="1:12" x14ac:dyDescent="0.25">
      <c r="A502" s="245" t="s">
        <v>170</v>
      </c>
      <c r="B502" s="246"/>
      <c r="C502" s="246"/>
      <c r="D502" s="246"/>
      <c r="E502" s="261"/>
      <c r="F502" s="261"/>
      <c r="G502" s="261"/>
      <c r="H502" s="261"/>
      <c r="I502" s="261"/>
      <c r="J502" s="261"/>
      <c r="K502" s="261"/>
      <c r="L502" s="1"/>
    </row>
    <row r="503" spans="1:12" x14ac:dyDescent="0.25">
      <c r="A503" s="2">
        <v>1</v>
      </c>
      <c r="B503" s="2">
        <v>508</v>
      </c>
      <c r="C503" s="2">
        <v>57010</v>
      </c>
      <c r="D503" s="3" t="s">
        <v>27</v>
      </c>
      <c r="E503" s="39">
        <v>0</v>
      </c>
      <c r="F503" s="39">
        <v>0</v>
      </c>
      <c r="G503" s="39">
        <v>0</v>
      </c>
      <c r="H503" s="39">
        <v>0</v>
      </c>
      <c r="I503" s="39">
        <v>0</v>
      </c>
      <c r="J503" s="39">
        <v>0</v>
      </c>
      <c r="K503" s="39">
        <v>0</v>
      </c>
      <c r="L503" s="1"/>
    </row>
    <row r="504" spans="1:12" x14ac:dyDescent="0.25">
      <c r="A504" s="2">
        <v>1</v>
      </c>
      <c r="B504" s="2">
        <v>508</v>
      </c>
      <c r="C504" s="2">
        <v>57020</v>
      </c>
      <c r="D504" s="3" t="s">
        <v>28</v>
      </c>
      <c r="E504" s="39">
        <v>0</v>
      </c>
      <c r="F504" s="39">
        <v>0</v>
      </c>
      <c r="G504" s="39">
        <v>0</v>
      </c>
      <c r="H504" s="39">
        <v>0</v>
      </c>
      <c r="I504" s="39">
        <v>0</v>
      </c>
      <c r="J504" s="39">
        <v>0</v>
      </c>
      <c r="K504" s="39">
        <v>0</v>
      </c>
      <c r="L504" s="1"/>
    </row>
    <row r="505" spans="1:12" x14ac:dyDescent="0.25">
      <c r="A505" s="2">
        <v>1</v>
      </c>
      <c r="B505" s="2">
        <v>508</v>
      </c>
      <c r="C505" s="2">
        <v>58010</v>
      </c>
      <c r="D505" s="3" t="s">
        <v>29</v>
      </c>
      <c r="E505" s="39">
        <v>0</v>
      </c>
      <c r="F505" s="39">
        <v>0</v>
      </c>
      <c r="G505" s="39">
        <v>0</v>
      </c>
      <c r="H505" s="39">
        <v>0</v>
      </c>
      <c r="I505" s="39">
        <v>0</v>
      </c>
      <c r="J505" s="39">
        <v>0</v>
      </c>
      <c r="K505" s="39">
        <v>0</v>
      </c>
      <c r="L505" s="1"/>
    </row>
    <row r="506" spans="1:12" x14ac:dyDescent="0.25">
      <c r="A506" s="2">
        <v>1</v>
      </c>
      <c r="B506" s="2">
        <v>508</v>
      </c>
      <c r="C506" s="2">
        <v>58150</v>
      </c>
      <c r="D506" s="3" t="s">
        <v>17</v>
      </c>
      <c r="E506" s="39">
        <v>0</v>
      </c>
      <c r="F506" s="39">
        <v>0</v>
      </c>
      <c r="G506" s="39">
        <v>0</v>
      </c>
      <c r="H506" s="39">
        <v>0</v>
      </c>
      <c r="I506" s="39">
        <v>0</v>
      </c>
      <c r="J506" s="39">
        <v>0</v>
      </c>
      <c r="K506" s="39">
        <v>0</v>
      </c>
      <c r="L506" s="1"/>
    </row>
    <row r="507" spans="1:12" x14ac:dyDescent="0.25">
      <c r="A507" s="2">
        <v>1</v>
      </c>
      <c r="B507" s="2">
        <v>508</v>
      </c>
      <c r="C507" s="2">
        <v>59010</v>
      </c>
      <c r="D507" s="3" t="s">
        <v>18</v>
      </c>
      <c r="E507" s="39">
        <v>0</v>
      </c>
      <c r="F507" s="39">
        <v>210</v>
      </c>
      <c r="G507" s="39">
        <v>0</v>
      </c>
      <c r="H507" s="39">
        <v>0</v>
      </c>
      <c r="I507" s="39">
        <v>0</v>
      </c>
      <c r="J507" s="39">
        <v>0</v>
      </c>
      <c r="K507" s="39">
        <v>0</v>
      </c>
      <c r="L507" s="1"/>
    </row>
    <row r="508" spans="1:12" x14ac:dyDescent="0.25">
      <c r="A508" s="2">
        <v>1</v>
      </c>
      <c r="B508" s="2">
        <v>508</v>
      </c>
      <c r="C508" s="2">
        <v>59020</v>
      </c>
      <c r="D508" s="3" t="s">
        <v>54</v>
      </c>
      <c r="E508" s="39">
        <v>0</v>
      </c>
      <c r="F508" s="39">
        <v>0</v>
      </c>
      <c r="G508" s="39">
        <v>0</v>
      </c>
      <c r="H508" s="39">
        <v>0</v>
      </c>
      <c r="I508" s="39">
        <v>0</v>
      </c>
      <c r="J508" s="39">
        <v>0</v>
      </c>
      <c r="K508" s="39">
        <v>0</v>
      </c>
      <c r="L508" s="1"/>
    </row>
    <row r="509" spans="1:12" x14ac:dyDescent="0.25">
      <c r="A509" s="2">
        <v>1</v>
      </c>
      <c r="B509" s="2">
        <v>508</v>
      </c>
      <c r="C509" s="2">
        <v>59080</v>
      </c>
      <c r="D509" s="3" t="s">
        <v>77</v>
      </c>
      <c r="E509" s="39">
        <v>0</v>
      </c>
      <c r="F509" s="39">
        <v>0</v>
      </c>
      <c r="G509" s="39">
        <v>0</v>
      </c>
      <c r="H509" s="39">
        <v>0</v>
      </c>
      <c r="I509" s="39">
        <v>0</v>
      </c>
      <c r="J509" s="39">
        <v>0</v>
      </c>
      <c r="K509" s="39">
        <v>0</v>
      </c>
      <c r="L509" s="1"/>
    </row>
    <row r="510" spans="1:12" x14ac:dyDescent="0.25">
      <c r="A510" s="2">
        <v>1</v>
      </c>
      <c r="B510" s="2">
        <v>508</v>
      </c>
      <c r="C510" s="2">
        <v>59100</v>
      </c>
      <c r="D510" s="3" t="s">
        <v>15</v>
      </c>
      <c r="E510" s="39">
        <v>0</v>
      </c>
      <c r="F510" s="39">
        <v>0</v>
      </c>
      <c r="G510" s="39">
        <v>0</v>
      </c>
      <c r="H510" s="39">
        <v>0</v>
      </c>
      <c r="I510" s="39">
        <v>0</v>
      </c>
      <c r="J510" s="39">
        <v>0</v>
      </c>
      <c r="K510" s="39">
        <v>0</v>
      </c>
      <c r="L510" s="1"/>
    </row>
    <row r="511" spans="1:12" x14ac:dyDescent="0.25">
      <c r="A511" s="243" t="s">
        <v>171</v>
      </c>
      <c r="B511" s="244"/>
      <c r="C511" s="244"/>
      <c r="D511" s="244"/>
      <c r="E511" s="40">
        <f>SUM(E503:E510)</f>
        <v>0</v>
      </c>
      <c r="F511" s="40">
        <f t="shared" ref="F511:K511" si="54">SUM(F503:F510)</f>
        <v>210</v>
      </c>
      <c r="G511" s="40">
        <f t="shared" si="54"/>
        <v>0</v>
      </c>
      <c r="H511" s="40">
        <f t="shared" si="54"/>
        <v>0</v>
      </c>
      <c r="I511" s="40">
        <f t="shared" si="54"/>
        <v>0</v>
      </c>
      <c r="J511" s="40">
        <f t="shared" si="54"/>
        <v>0</v>
      </c>
      <c r="K511" s="40">
        <f t="shared" si="54"/>
        <v>0</v>
      </c>
      <c r="L511" s="1"/>
    </row>
    <row r="512" spans="1:12" x14ac:dyDescent="0.25">
      <c r="A512" s="258" t="s">
        <v>188</v>
      </c>
      <c r="B512" s="266"/>
      <c r="C512" s="266"/>
      <c r="D512" s="266"/>
      <c r="E512" s="40">
        <f>E511+E501+E491+E486+E483+E471+E465</f>
        <v>9796</v>
      </c>
      <c r="F512" s="40">
        <f>F511+F501+F491+F486+F483+F471+F465-1</f>
        <v>11453</v>
      </c>
      <c r="G512" s="40">
        <f t="shared" ref="G512:K512" si="55">G511+G501+G491+G486+G483+G471+G465</f>
        <v>9058.9900000000016</v>
      </c>
      <c r="H512" s="40">
        <f>H511+H501+H491+H486+H483+H471+H465-1</f>
        <v>18908</v>
      </c>
      <c r="I512" s="40">
        <f t="shared" si="55"/>
        <v>10663.83</v>
      </c>
      <c r="J512" s="40">
        <f t="shared" si="55"/>
        <v>15201.44</v>
      </c>
      <c r="K512" s="40">
        <f t="shared" si="55"/>
        <v>19575.5</v>
      </c>
      <c r="L512" s="1"/>
    </row>
    <row r="513" spans="1:12" ht="28.9" customHeight="1" x14ac:dyDescent="0.35">
      <c r="A513" s="269" t="s">
        <v>189</v>
      </c>
      <c r="B513" s="270"/>
      <c r="C513" s="270"/>
      <c r="D513" s="270"/>
      <c r="E513" s="270"/>
      <c r="F513" s="270"/>
      <c r="G513" s="270"/>
      <c r="H513" s="270"/>
      <c r="I513" s="270"/>
      <c r="J513" s="270"/>
      <c r="K513" s="270"/>
      <c r="L513" s="1"/>
    </row>
    <row r="514" spans="1:12" x14ac:dyDescent="0.25">
      <c r="A514" s="245" t="s">
        <v>162</v>
      </c>
      <c r="B514" s="246"/>
      <c r="C514" s="246"/>
      <c r="D514" s="246"/>
      <c r="E514" s="268"/>
      <c r="F514" s="268"/>
      <c r="G514" s="268"/>
      <c r="H514" s="268"/>
      <c r="I514" s="268"/>
      <c r="J514" s="268"/>
      <c r="K514" s="268"/>
      <c r="L514" s="1"/>
    </row>
    <row r="515" spans="1:12" x14ac:dyDescent="0.25">
      <c r="A515" s="2">
        <v>1</v>
      </c>
      <c r="B515" s="2">
        <v>509</v>
      </c>
      <c r="C515" s="2">
        <v>51010</v>
      </c>
      <c r="D515" s="3" t="s">
        <v>108</v>
      </c>
      <c r="E515" s="39">
        <v>32541</v>
      </c>
      <c r="F515" s="39">
        <v>33167</v>
      </c>
      <c r="G515" s="39">
        <v>34442.379999999997</v>
      </c>
      <c r="H515" s="39">
        <v>35468</v>
      </c>
      <c r="I515" s="39">
        <v>27393.54</v>
      </c>
      <c r="J515" s="39">
        <v>35525.35</v>
      </c>
      <c r="K515" s="115">
        <f>[3]Sheet1!L67</f>
        <v>27487.07</v>
      </c>
      <c r="L515" s="83"/>
    </row>
    <row r="516" spans="1:12" x14ac:dyDescent="0.25">
      <c r="A516" s="2">
        <v>1</v>
      </c>
      <c r="B516" s="2">
        <v>509</v>
      </c>
      <c r="C516" s="2">
        <v>51020</v>
      </c>
      <c r="D516" s="3" t="s">
        <v>109</v>
      </c>
      <c r="E516" s="39">
        <v>31223</v>
      </c>
      <c r="F516" s="39">
        <v>20285</v>
      </c>
      <c r="G516" s="39">
        <v>22638.02</v>
      </c>
      <c r="H516" s="39">
        <v>23527</v>
      </c>
      <c r="I516" s="39">
        <v>17789.689999999999</v>
      </c>
      <c r="J516" s="39">
        <v>23720.01</v>
      </c>
      <c r="K516" s="115">
        <f>[3]Sheet1!L68</f>
        <v>26096.880000000001</v>
      </c>
      <c r="L516" s="83"/>
    </row>
    <row r="517" spans="1:12" x14ac:dyDescent="0.25">
      <c r="A517" s="2">
        <v>1</v>
      </c>
      <c r="B517" s="2">
        <v>509</v>
      </c>
      <c r="C517" s="2">
        <v>51030</v>
      </c>
      <c r="D517" s="3" t="s">
        <v>110</v>
      </c>
      <c r="E517" s="39">
        <v>0</v>
      </c>
      <c r="F517" s="39">
        <v>83</v>
      </c>
      <c r="G517" s="39">
        <v>0</v>
      </c>
      <c r="H517" s="39">
        <v>0</v>
      </c>
      <c r="I517" s="39">
        <v>0</v>
      </c>
      <c r="J517" s="39">
        <v>0</v>
      </c>
      <c r="K517" s="115">
        <f>[3]Sheet1!L69</f>
        <v>0</v>
      </c>
      <c r="L517" s="83"/>
    </row>
    <row r="518" spans="1:12" x14ac:dyDescent="0.25">
      <c r="A518" s="2">
        <v>1</v>
      </c>
      <c r="B518" s="2">
        <v>509</v>
      </c>
      <c r="C518" s="2">
        <v>51040</v>
      </c>
      <c r="D518" s="3" t="s">
        <v>111</v>
      </c>
      <c r="E518" s="39">
        <v>33112</v>
      </c>
      <c r="F518" s="39">
        <v>32177</v>
      </c>
      <c r="G518" s="39">
        <v>29927.439999999999</v>
      </c>
      <c r="H518" s="39">
        <v>39111</v>
      </c>
      <c r="I518" s="39">
        <v>17463.7</v>
      </c>
      <c r="J518" s="39">
        <v>23467.35</v>
      </c>
      <c r="K518" s="115">
        <f>[3]Sheet1!L70</f>
        <v>54332.2</v>
      </c>
      <c r="L518" s="83"/>
    </row>
    <row r="519" spans="1:12" x14ac:dyDescent="0.25">
      <c r="A519" s="243" t="s">
        <v>158</v>
      </c>
      <c r="B519" s="244"/>
      <c r="C519" s="244"/>
      <c r="D519" s="244"/>
      <c r="E519" s="40">
        <f>SUM(E515:E518)</f>
        <v>96876</v>
      </c>
      <c r="F519" s="40">
        <f t="shared" ref="F519:K519" si="56">SUM(F515:F518)</f>
        <v>85712</v>
      </c>
      <c r="G519" s="40">
        <f t="shared" si="56"/>
        <v>87007.84</v>
      </c>
      <c r="H519" s="40">
        <f>SUM(H515:H518)</f>
        <v>98106</v>
      </c>
      <c r="I519" s="40">
        <f t="shared" si="56"/>
        <v>62646.929999999993</v>
      </c>
      <c r="J519" s="40">
        <f t="shared" si="56"/>
        <v>82712.709999999992</v>
      </c>
      <c r="K519" s="40">
        <f t="shared" si="56"/>
        <v>107916.15</v>
      </c>
      <c r="L519" s="1"/>
    </row>
    <row r="520" spans="1:12" x14ac:dyDescent="0.25">
      <c r="A520" s="245" t="s">
        <v>161</v>
      </c>
      <c r="B520" s="246"/>
      <c r="C520" s="246"/>
      <c r="D520" s="246"/>
      <c r="E520" s="261"/>
      <c r="F520" s="261"/>
      <c r="G520" s="261"/>
      <c r="H520" s="261"/>
      <c r="I520" s="261"/>
      <c r="J520" s="261"/>
      <c r="K520" s="261"/>
      <c r="L520" s="1"/>
    </row>
    <row r="521" spans="1:12" x14ac:dyDescent="0.25">
      <c r="A521" s="2">
        <v>1</v>
      </c>
      <c r="B521" s="2">
        <v>509</v>
      </c>
      <c r="C521" s="2">
        <v>52010</v>
      </c>
      <c r="D521" s="3" t="s">
        <v>3</v>
      </c>
      <c r="E521" s="39">
        <v>515</v>
      </c>
      <c r="F521" s="39">
        <v>275</v>
      </c>
      <c r="G521" s="39">
        <v>1069.98</v>
      </c>
      <c r="H521" s="39">
        <v>1000</v>
      </c>
      <c r="I521" s="39">
        <v>406.29</v>
      </c>
      <c r="J521" s="39">
        <v>600</v>
      </c>
      <c r="K521" s="39">
        <v>1000</v>
      </c>
      <c r="L521" s="1"/>
    </row>
    <row r="522" spans="1:12" x14ac:dyDescent="0.25">
      <c r="A522" s="2">
        <v>1</v>
      </c>
      <c r="B522" s="2">
        <v>509</v>
      </c>
      <c r="C522" s="2">
        <v>52070</v>
      </c>
      <c r="D522" s="3" t="s">
        <v>62</v>
      </c>
      <c r="E522" s="39">
        <v>0</v>
      </c>
      <c r="F522" s="39">
        <v>0</v>
      </c>
      <c r="G522" s="39">
        <v>0</v>
      </c>
      <c r="H522" s="39">
        <v>0</v>
      </c>
      <c r="I522" s="39">
        <v>0</v>
      </c>
      <c r="J522" s="39">
        <v>0</v>
      </c>
      <c r="K522" s="39">
        <v>0</v>
      </c>
      <c r="L522" s="1"/>
    </row>
    <row r="523" spans="1:12" x14ac:dyDescent="0.25">
      <c r="A523" s="2">
        <v>1</v>
      </c>
      <c r="B523" s="2">
        <v>509</v>
      </c>
      <c r="C523" s="2">
        <v>52110</v>
      </c>
      <c r="D523" s="3" t="s">
        <v>5</v>
      </c>
      <c r="E523" s="39">
        <v>1674</v>
      </c>
      <c r="F523" s="39">
        <v>2200</v>
      </c>
      <c r="G523" s="39">
        <v>889.37</v>
      </c>
      <c r="H523" s="39">
        <v>800</v>
      </c>
      <c r="I523" s="39">
        <v>1409.71</v>
      </c>
      <c r="J523" s="39">
        <v>1410</v>
      </c>
      <c r="K523" s="39">
        <v>800</v>
      </c>
      <c r="L523" s="1"/>
    </row>
    <row r="524" spans="1:12" x14ac:dyDescent="0.25">
      <c r="A524" s="243" t="s">
        <v>159</v>
      </c>
      <c r="B524" s="244"/>
      <c r="C524" s="244"/>
      <c r="D524" s="244"/>
      <c r="E524" s="40">
        <f>SUM(E521:E523)</f>
        <v>2189</v>
      </c>
      <c r="F524" s="40">
        <f t="shared" ref="F524:K524" si="57">SUM(F521:F523)</f>
        <v>2475</v>
      </c>
      <c r="G524" s="40">
        <f>SUM(G521:G523)</f>
        <v>1959.35</v>
      </c>
      <c r="H524" s="40">
        <f t="shared" si="57"/>
        <v>1800</v>
      </c>
      <c r="I524" s="40">
        <f t="shared" si="57"/>
        <v>1816</v>
      </c>
      <c r="J524" s="40">
        <f>SUM(J521:J523)</f>
        <v>2010</v>
      </c>
      <c r="K524" s="40">
        <f t="shared" si="57"/>
        <v>1800</v>
      </c>
      <c r="L524" s="1"/>
    </row>
    <row r="525" spans="1:12" x14ac:dyDescent="0.25">
      <c r="A525" s="245" t="s">
        <v>190</v>
      </c>
      <c r="B525" s="246"/>
      <c r="C525" s="246"/>
      <c r="D525" s="246"/>
      <c r="E525" s="261"/>
      <c r="F525" s="261"/>
      <c r="G525" s="261"/>
      <c r="H525" s="261"/>
      <c r="I525" s="261"/>
      <c r="J525" s="261"/>
      <c r="K525" s="261"/>
      <c r="L525" s="1"/>
    </row>
    <row r="526" spans="1:12" x14ac:dyDescent="0.25">
      <c r="A526" s="2">
        <v>1</v>
      </c>
      <c r="B526" s="2">
        <v>509</v>
      </c>
      <c r="C526" s="2">
        <v>53010</v>
      </c>
      <c r="D526" s="3" t="s">
        <v>36</v>
      </c>
      <c r="E526" s="39">
        <v>4160</v>
      </c>
      <c r="F526" s="39">
        <v>4315</v>
      </c>
      <c r="G526" s="39">
        <v>5210.24</v>
      </c>
      <c r="H526" s="39">
        <v>5500</v>
      </c>
      <c r="I526" s="39">
        <v>3993.22</v>
      </c>
      <c r="J526" s="39">
        <v>5324.01</v>
      </c>
      <c r="K526" s="39">
        <v>5500</v>
      </c>
      <c r="L526" s="1"/>
    </row>
    <row r="527" spans="1:12" x14ac:dyDescent="0.25">
      <c r="A527" s="2">
        <v>1</v>
      </c>
      <c r="B527" s="2">
        <v>509</v>
      </c>
      <c r="C527" s="2">
        <v>53030</v>
      </c>
      <c r="D527" s="3" t="s">
        <v>6</v>
      </c>
      <c r="E527" s="39">
        <v>1259</v>
      </c>
      <c r="F527" s="39">
        <v>1292</v>
      </c>
      <c r="G527" s="39">
        <v>1284.45</v>
      </c>
      <c r="H527" s="39">
        <v>1525</v>
      </c>
      <c r="I527" s="39">
        <v>1310.56</v>
      </c>
      <c r="J527" s="39">
        <v>1311</v>
      </c>
      <c r="K527" s="39">
        <v>1525</v>
      </c>
      <c r="L527" s="1"/>
    </row>
    <row r="528" spans="1:12" x14ac:dyDescent="0.25">
      <c r="A528" s="2">
        <v>1</v>
      </c>
      <c r="B528" s="2">
        <v>509</v>
      </c>
      <c r="C528" s="2">
        <v>53060</v>
      </c>
      <c r="D528" s="3" t="s">
        <v>8</v>
      </c>
      <c r="E528" s="39">
        <v>918</v>
      </c>
      <c r="F528" s="39">
        <v>766</v>
      </c>
      <c r="G528" s="39">
        <v>831.6</v>
      </c>
      <c r="H528" s="39">
        <v>1300</v>
      </c>
      <c r="I528" s="39">
        <v>0</v>
      </c>
      <c r="J528" s="39">
        <v>0</v>
      </c>
      <c r="K528" s="39">
        <v>1300</v>
      </c>
      <c r="L528" s="1"/>
    </row>
    <row r="529" spans="1:12" x14ac:dyDescent="0.25">
      <c r="A529" s="2">
        <v>1</v>
      </c>
      <c r="B529" s="2">
        <v>509</v>
      </c>
      <c r="C529" s="2">
        <v>53070</v>
      </c>
      <c r="D529" s="3" t="s">
        <v>112</v>
      </c>
      <c r="E529" s="39">
        <v>0</v>
      </c>
      <c r="F529" s="39">
        <v>0</v>
      </c>
      <c r="G529" s="39">
        <v>0</v>
      </c>
      <c r="H529" s="39">
        <v>0</v>
      </c>
      <c r="I529" s="39">
        <v>0</v>
      </c>
      <c r="J529" s="39">
        <v>0</v>
      </c>
      <c r="K529" s="39">
        <v>0</v>
      </c>
      <c r="L529" s="1"/>
    </row>
    <row r="530" spans="1:12" x14ac:dyDescent="0.25">
      <c r="A530" s="2">
        <v>1</v>
      </c>
      <c r="B530" s="2">
        <v>509</v>
      </c>
      <c r="C530" s="2">
        <v>53080</v>
      </c>
      <c r="D530" s="3" t="s">
        <v>37</v>
      </c>
      <c r="E530" s="39">
        <v>5653</v>
      </c>
      <c r="F530" s="39">
        <v>5360</v>
      </c>
      <c r="G530" s="39">
        <v>4939.3599999999997</v>
      </c>
      <c r="H530" s="39">
        <v>5500</v>
      </c>
      <c r="I530" s="39">
        <v>3487.46</v>
      </c>
      <c r="J530" s="39">
        <v>4649.3500000000004</v>
      </c>
      <c r="K530" s="39">
        <v>5500</v>
      </c>
      <c r="L530" s="1"/>
    </row>
    <row r="531" spans="1:12" x14ac:dyDescent="0.25">
      <c r="A531" s="2">
        <v>1</v>
      </c>
      <c r="B531" s="2">
        <v>509</v>
      </c>
      <c r="C531" s="2">
        <v>53090</v>
      </c>
      <c r="D531" s="3" t="s">
        <v>65</v>
      </c>
      <c r="E531" s="39">
        <v>0</v>
      </c>
      <c r="F531" s="39">
        <v>0</v>
      </c>
      <c r="G531" s="39">
        <v>0</v>
      </c>
      <c r="H531" s="39">
        <v>0</v>
      </c>
      <c r="I531" s="39">
        <v>0</v>
      </c>
      <c r="J531" s="39">
        <v>0</v>
      </c>
      <c r="K531" s="39">
        <v>0</v>
      </c>
      <c r="L531" s="1"/>
    </row>
    <row r="532" spans="1:12" x14ac:dyDescent="0.25">
      <c r="A532" s="2">
        <v>1</v>
      </c>
      <c r="B532" s="2">
        <v>509</v>
      </c>
      <c r="C532" s="2">
        <v>53110</v>
      </c>
      <c r="D532" s="3" t="s">
        <v>11</v>
      </c>
      <c r="E532" s="39">
        <v>279</v>
      </c>
      <c r="F532" s="39">
        <v>297</v>
      </c>
      <c r="G532" s="39">
        <v>296</v>
      </c>
      <c r="H532" s="39">
        <v>350</v>
      </c>
      <c r="I532" s="39">
        <v>0</v>
      </c>
      <c r="J532" s="39">
        <v>350</v>
      </c>
      <c r="K532" s="39">
        <v>350</v>
      </c>
      <c r="L532" s="1"/>
    </row>
    <row r="533" spans="1:12" x14ac:dyDescent="0.25">
      <c r="A533" s="2">
        <v>1</v>
      </c>
      <c r="B533" s="2">
        <v>509</v>
      </c>
      <c r="C533" s="2">
        <v>53121</v>
      </c>
      <c r="D533" s="3" t="s">
        <v>113</v>
      </c>
      <c r="E533" s="39">
        <v>0</v>
      </c>
      <c r="F533" s="39">
        <v>0</v>
      </c>
      <c r="G533" s="39">
        <v>0</v>
      </c>
      <c r="H533" s="39">
        <v>0</v>
      </c>
      <c r="I533" s="39">
        <v>0</v>
      </c>
      <c r="J533" s="39">
        <v>0</v>
      </c>
      <c r="K533" s="39">
        <v>0</v>
      </c>
      <c r="L533" s="1"/>
    </row>
    <row r="534" spans="1:12" x14ac:dyDescent="0.25">
      <c r="A534" s="2">
        <v>1</v>
      </c>
      <c r="B534" s="2">
        <v>509</v>
      </c>
      <c r="C534" s="2">
        <v>53130</v>
      </c>
      <c r="D534" s="3" t="s">
        <v>114</v>
      </c>
      <c r="E534" s="39">
        <v>0</v>
      </c>
      <c r="F534" s="39">
        <v>69</v>
      </c>
      <c r="G534" s="39">
        <v>0</v>
      </c>
      <c r="H534" s="39">
        <v>0</v>
      </c>
      <c r="I534" s="39">
        <v>0</v>
      </c>
      <c r="J534" s="39">
        <v>0</v>
      </c>
      <c r="K534" s="39">
        <v>0</v>
      </c>
      <c r="L534" s="1"/>
    </row>
    <row r="535" spans="1:12" x14ac:dyDescent="0.25">
      <c r="A535" s="2">
        <v>1</v>
      </c>
      <c r="B535" s="2">
        <v>509</v>
      </c>
      <c r="C535" s="2">
        <v>53150</v>
      </c>
      <c r="D535" s="3" t="s">
        <v>13</v>
      </c>
      <c r="E535" s="39">
        <v>0</v>
      </c>
      <c r="F535" s="39">
        <v>0</v>
      </c>
      <c r="G535" s="39">
        <v>0</v>
      </c>
      <c r="H535" s="39">
        <v>0</v>
      </c>
      <c r="I535" s="39">
        <v>0</v>
      </c>
      <c r="J535" s="39">
        <v>0</v>
      </c>
      <c r="K535" s="39">
        <v>0</v>
      </c>
      <c r="L535" s="1"/>
    </row>
    <row r="536" spans="1:12" x14ac:dyDescent="0.25">
      <c r="A536" s="2">
        <v>1</v>
      </c>
      <c r="B536" s="2">
        <v>509</v>
      </c>
      <c r="C536" s="2">
        <v>53160</v>
      </c>
      <c r="D536" s="3" t="s">
        <v>14</v>
      </c>
      <c r="E536" s="39">
        <v>262</v>
      </c>
      <c r="F536" s="39">
        <v>288</v>
      </c>
      <c r="G536" s="39">
        <v>428</v>
      </c>
      <c r="H536" s="39">
        <v>100</v>
      </c>
      <c r="I536" s="39">
        <v>96</v>
      </c>
      <c r="J536" s="39">
        <v>96</v>
      </c>
      <c r="K536" s="39">
        <v>100</v>
      </c>
      <c r="L536" s="1"/>
    </row>
    <row r="537" spans="1:12" x14ac:dyDescent="0.25">
      <c r="A537" s="2">
        <v>1</v>
      </c>
      <c r="B537" s="2">
        <v>509</v>
      </c>
      <c r="C537" s="2">
        <v>53170</v>
      </c>
      <c r="D537" s="3" t="s">
        <v>15</v>
      </c>
      <c r="E537" s="39">
        <v>965</v>
      </c>
      <c r="F537" s="39">
        <v>200</v>
      </c>
      <c r="G537" s="39">
        <v>200</v>
      </c>
      <c r="H537" s="39">
        <v>400</v>
      </c>
      <c r="I537" s="39">
        <v>0</v>
      </c>
      <c r="J537" s="39">
        <v>400</v>
      </c>
      <c r="K537" s="39">
        <v>400</v>
      </c>
      <c r="L537" s="1"/>
    </row>
    <row r="538" spans="1:12" s="127" customFormat="1" x14ac:dyDescent="0.25">
      <c r="A538" s="2">
        <v>1</v>
      </c>
      <c r="B538" s="2">
        <v>509</v>
      </c>
      <c r="C538" s="2">
        <v>53171</v>
      </c>
      <c r="D538" s="113" t="s">
        <v>373</v>
      </c>
      <c r="E538" s="39">
        <v>593</v>
      </c>
      <c r="F538" s="39">
        <v>1530</v>
      </c>
      <c r="G538" s="39">
        <v>1530</v>
      </c>
      <c r="H538" s="39">
        <v>1512</v>
      </c>
      <c r="I538" s="39">
        <v>1190</v>
      </c>
      <c r="J538" s="39">
        <v>1586.69</v>
      </c>
      <c r="K538" s="39">
        <v>1600</v>
      </c>
      <c r="L538" s="1"/>
    </row>
    <row r="539" spans="1:12" x14ac:dyDescent="0.25">
      <c r="A539" s="2">
        <v>1</v>
      </c>
      <c r="B539" s="2">
        <v>509</v>
      </c>
      <c r="C539" s="2">
        <v>53180</v>
      </c>
      <c r="D539" s="3" t="s">
        <v>39</v>
      </c>
      <c r="E539" s="39">
        <v>2064</v>
      </c>
      <c r="F539" s="39">
        <v>1624</v>
      </c>
      <c r="G539" s="39">
        <v>1296.1199999999999</v>
      </c>
      <c r="H539" s="39">
        <v>1700</v>
      </c>
      <c r="I539" s="39">
        <v>1568.25</v>
      </c>
      <c r="J539" s="39">
        <v>2090.69</v>
      </c>
      <c r="K539" s="39">
        <v>2100</v>
      </c>
      <c r="L539" s="1"/>
    </row>
    <row r="540" spans="1:12" s="181" customFormat="1" x14ac:dyDescent="0.25">
      <c r="A540" s="2">
        <v>1</v>
      </c>
      <c r="B540" s="2">
        <v>509</v>
      </c>
      <c r="C540" s="2">
        <v>53181</v>
      </c>
      <c r="D540" s="3" t="s">
        <v>473</v>
      </c>
      <c r="E540" s="39">
        <v>0</v>
      </c>
      <c r="F540" s="39">
        <v>0</v>
      </c>
      <c r="G540" s="39">
        <v>0</v>
      </c>
      <c r="H540" s="39">
        <v>0</v>
      </c>
      <c r="I540" s="39">
        <v>0</v>
      </c>
      <c r="J540" s="39">
        <v>0</v>
      </c>
      <c r="K540" s="39">
        <v>1200</v>
      </c>
      <c r="L540" s="1" t="s">
        <v>474</v>
      </c>
    </row>
    <row r="541" spans="1:12" x14ac:dyDescent="0.25">
      <c r="A541" s="2">
        <v>1</v>
      </c>
      <c r="B541" s="2">
        <v>509</v>
      </c>
      <c r="C541" s="2">
        <v>53190</v>
      </c>
      <c r="D541" s="3" t="s">
        <v>115</v>
      </c>
      <c r="E541" s="39">
        <v>0</v>
      </c>
      <c r="F541" s="39">
        <v>0</v>
      </c>
      <c r="G541" s="39">
        <v>0</v>
      </c>
      <c r="H541" s="39">
        <f>'[1]2012'!F484</f>
        <v>0</v>
      </c>
      <c r="I541" s="39">
        <v>0</v>
      </c>
      <c r="J541" s="39">
        <v>0</v>
      </c>
      <c r="K541" s="39">
        <v>0</v>
      </c>
      <c r="L541" s="1"/>
    </row>
    <row r="542" spans="1:12" x14ac:dyDescent="0.25">
      <c r="A542" s="2">
        <v>1</v>
      </c>
      <c r="B542" s="2">
        <v>509</v>
      </c>
      <c r="C542" s="2">
        <v>53210</v>
      </c>
      <c r="D542" s="3" t="s">
        <v>116</v>
      </c>
      <c r="E542" s="39">
        <v>4245</v>
      </c>
      <c r="F542" s="39">
        <v>2014</v>
      </c>
      <c r="G542" s="39">
        <v>3398.4</v>
      </c>
      <c r="H542" s="39">
        <v>3000</v>
      </c>
      <c r="I542" s="39">
        <v>1555.29</v>
      </c>
      <c r="J542" s="39">
        <v>2073.34</v>
      </c>
      <c r="K542" s="39">
        <v>3000</v>
      </c>
      <c r="L542" s="1"/>
    </row>
    <row r="543" spans="1:12" x14ac:dyDescent="0.25">
      <c r="A543" s="243" t="s">
        <v>163</v>
      </c>
      <c r="B543" s="244"/>
      <c r="C543" s="244"/>
      <c r="D543" s="244"/>
      <c r="E543" s="40">
        <f>SUM(E526:E542)+1</f>
        <v>20399</v>
      </c>
      <c r="F543" s="40">
        <f t="shared" ref="F543:K543" si="58">SUM(F526:F542)</f>
        <v>17755</v>
      </c>
      <c r="G543" s="40">
        <f t="shared" si="58"/>
        <v>19414.170000000002</v>
      </c>
      <c r="H543" s="40">
        <f t="shared" si="58"/>
        <v>20887</v>
      </c>
      <c r="I543" s="40">
        <f t="shared" si="58"/>
        <v>13200.779999999999</v>
      </c>
      <c r="J543" s="40">
        <f t="shared" si="58"/>
        <v>17881.080000000002</v>
      </c>
      <c r="K543" s="40">
        <f t="shared" si="58"/>
        <v>22575</v>
      </c>
      <c r="L543" s="1"/>
    </row>
    <row r="544" spans="1:12" x14ac:dyDescent="0.25">
      <c r="A544" s="245" t="s">
        <v>164</v>
      </c>
      <c r="B544" s="246"/>
      <c r="C544" s="246"/>
      <c r="D544" s="246"/>
      <c r="E544" s="261"/>
      <c r="F544" s="261"/>
      <c r="G544" s="261"/>
      <c r="H544" s="261"/>
      <c r="I544" s="261"/>
      <c r="J544" s="261"/>
      <c r="K544" s="261"/>
      <c r="L544" s="1"/>
    </row>
    <row r="545" spans="1:12" x14ac:dyDescent="0.25">
      <c r="A545" s="2">
        <v>1</v>
      </c>
      <c r="B545" s="2">
        <v>509</v>
      </c>
      <c r="C545" s="2">
        <v>54010</v>
      </c>
      <c r="D545" s="3" t="s">
        <v>16</v>
      </c>
      <c r="E545" s="39">
        <v>2669</v>
      </c>
      <c r="F545" s="39">
        <v>3514</v>
      </c>
      <c r="G545" s="39">
        <v>2048.63</v>
      </c>
      <c r="H545" s="39">
        <v>3200</v>
      </c>
      <c r="I545" s="39">
        <v>1563.54</v>
      </c>
      <c r="J545" s="39">
        <v>2085.34</v>
      </c>
      <c r="K545" s="39">
        <v>4000</v>
      </c>
      <c r="L545" s="1"/>
    </row>
    <row r="546" spans="1:12" x14ac:dyDescent="0.25">
      <c r="A546" s="243" t="s">
        <v>166</v>
      </c>
      <c r="B546" s="244"/>
      <c r="C546" s="244"/>
      <c r="D546" s="244"/>
      <c r="E546" s="40">
        <f>SUM(E545)</f>
        <v>2669</v>
      </c>
      <c r="F546" s="40">
        <f t="shared" ref="F546:K546" si="59">SUM(F545)</f>
        <v>3514</v>
      </c>
      <c r="G546" s="40">
        <f t="shared" si="59"/>
        <v>2048.63</v>
      </c>
      <c r="H546" s="40">
        <f t="shared" si="59"/>
        <v>3200</v>
      </c>
      <c r="I546" s="40">
        <f t="shared" si="59"/>
        <v>1563.54</v>
      </c>
      <c r="J546" s="40">
        <f t="shared" si="59"/>
        <v>2085.34</v>
      </c>
      <c r="K546" s="40">
        <f t="shared" si="59"/>
        <v>4000</v>
      </c>
      <c r="L546" s="1"/>
    </row>
    <row r="547" spans="1:12" x14ac:dyDescent="0.25">
      <c r="A547" s="245" t="s">
        <v>165</v>
      </c>
      <c r="B547" s="246"/>
      <c r="C547" s="246"/>
      <c r="D547" s="246"/>
      <c r="E547" s="261"/>
      <c r="F547" s="261"/>
      <c r="G547" s="261"/>
      <c r="H547" s="261"/>
      <c r="I547" s="261"/>
      <c r="J547" s="261"/>
      <c r="K547" s="261"/>
      <c r="L547" s="1"/>
    </row>
    <row r="548" spans="1:12" x14ac:dyDescent="0.25">
      <c r="A548" s="2">
        <v>1</v>
      </c>
      <c r="B548" s="2">
        <v>509</v>
      </c>
      <c r="C548" s="2">
        <v>55010</v>
      </c>
      <c r="D548" s="3" t="s">
        <v>18</v>
      </c>
      <c r="E548" s="39">
        <v>895</v>
      </c>
      <c r="F548" s="39">
        <v>895</v>
      </c>
      <c r="G548" s="39">
        <v>0</v>
      </c>
      <c r="H548" s="39">
        <v>0</v>
      </c>
      <c r="I548" s="39">
        <v>0</v>
      </c>
      <c r="J548" s="39">
        <v>0</v>
      </c>
      <c r="K548" s="39">
        <v>0</v>
      </c>
      <c r="L548" s="1"/>
    </row>
    <row r="549" spans="1:12" x14ac:dyDescent="0.25">
      <c r="A549" s="2">
        <v>1</v>
      </c>
      <c r="B549" s="2">
        <v>509</v>
      </c>
      <c r="C549" s="2">
        <v>55020</v>
      </c>
      <c r="D549" s="3" t="s">
        <v>117</v>
      </c>
      <c r="E549" s="39">
        <v>699</v>
      </c>
      <c r="F549" s="39">
        <v>914</v>
      </c>
      <c r="G549" s="39">
        <v>1666.6</v>
      </c>
      <c r="H549" s="39">
        <v>1300</v>
      </c>
      <c r="I549" s="39">
        <v>1462.89</v>
      </c>
      <c r="J549" s="39">
        <v>1463</v>
      </c>
      <c r="K549" s="39">
        <v>1700</v>
      </c>
      <c r="L549" s="1"/>
    </row>
    <row r="550" spans="1:12" x14ac:dyDescent="0.25">
      <c r="A550" s="2">
        <v>1</v>
      </c>
      <c r="B550" s="2">
        <v>509</v>
      </c>
      <c r="C550" s="2">
        <v>55040</v>
      </c>
      <c r="D550" s="3" t="s">
        <v>44</v>
      </c>
      <c r="E550" s="39">
        <v>0</v>
      </c>
      <c r="F550" s="39">
        <v>0</v>
      </c>
      <c r="G550" s="39">
        <v>0</v>
      </c>
      <c r="H550" s="39">
        <v>0</v>
      </c>
      <c r="I550" s="39">
        <v>0</v>
      </c>
      <c r="J550" s="39">
        <v>0</v>
      </c>
      <c r="K550" s="39">
        <v>0</v>
      </c>
      <c r="L550" s="1"/>
    </row>
    <row r="551" spans="1:12" x14ac:dyDescent="0.25">
      <c r="A551" s="2">
        <v>1</v>
      </c>
      <c r="B551" s="2">
        <v>509</v>
      </c>
      <c r="C551" s="2">
        <v>55070</v>
      </c>
      <c r="D551" s="3" t="s">
        <v>15</v>
      </c>
      <c r="E551" s="39">
        <v>0</v>
      </c>
      <c r="F551" s="39">
        <v>0</v>
      </c>
      <c r="G551" s="39">
        <v>0</v>
      </c>
      <c r="H551" s="39">
        <v>0</v>
      </c>
      <c r="I551" s="39">
        <v>0</v>
      </c>
      <c r="J551" s="39">
        <v>0</v>
      </c>
      <c r="K551" s="39">
        <v>0</v>
      </c>
      <c r="L551" s="1"/>
    </row>
    <row r="552" spans="1:12" x14ac:dyDescent="0.25">
      <c r="A552" s="2">
        <v>1</v>
      </c>
      <c r="B552" s="2">
        <v>509</v>
      </c>
      <c r="C552" s="2">
        <v>55090</v>
      </c>
      <c r="D552" s="3" t="s">
        <v>118</v>
      </c>
      <c r="E552" s="39">
        <v>0</v>
      </c>
      <c r="F552" s="39">
        <v>0</v>
      </c>
      <c r="G552" s="39">
        <v>0</v>
      </c>
      <c r="H552" s="39">
        <v>1150</v>
      </c>
      <c r="I552" s="39">
        <v>180</v>
      </c>
      <c r="J552" s="39">
        <v>180</v>
      </c>
      <c r="K552" s="39">
        <v>300</v>
      </c>
      <c r="L552" s="1"/>
    </row>
    <row r="553" spans="1:12" x14ac:dyDescent="0.25">
      <c r="A553" s="243" t="s">
        <v>167</v>
      </c>
      <c r="B553" s="244"/>
      <c r="C553" s="244"/>
      <c r="D553" s="244"/>
      <c r="E553" s="40">
        <f>SUM(E548:E552)</f>
        <v>1594</v>
      </c>
      <c r="F553" s="40">
        <f t="shared" ref="F553:K553" si="60">SUM(F548:F552)</f>
        <v>1809</v>
      </c>
      <c r="G553" s="40">
        <f t="shared" si="60"/>
        <v>1666.6</v>
      </c>
      <c r="H553" s="40">
        <f t="shared" si="60"/>
        <v>2450</v>
      </c>
      <c r="I553" s="40">
        <f t="shared" si="60"/>
        <v>1642.89</v>
      </c>
      <c r="J553" s="40">
        <f t="shared" si="60"/>
        <v>1643</v>
      </c>
      <c r="K553" s="40">
        <f t="shared" si="60"/>
        <v>2000</v>
      </c>
      <c r="L553" s="1"/>
    </row>
    <row r="554" spans="1:12" x14ac:dyDescent="0.25">
      <c r="A554" s="245" t="s">
        <v>168</v>
      </c>
      <c r="B554" s="246"/>
      <c r="C554" s="246"/>
      <c r="D554" s="246"/>
      <c r="E554" s="261"/>
      <c r="F554" s="261"/>
      <c r="G554" s="261"/>
      <c r="H554" s="261"/>
      <c r="I554" s="261"/>
      <c r="J554" s="261"/>
      <c r="K554" s="261"/>
      <c r="L554" s="1"/>
    </row>
    <row r="555" spans="1:12" x14ac:dyDescent="0.25">
      <c r="A555" s="2">
        <v>1</v>
      </c>
      <c r="B555" s="2">
        <v>509</v>
      </c>
      <c r="C555" s="2">
        <v>56010</v>
      </c>
      <c r="D555" s="3" t="s">
        <v>19</v>
      </c>
      <c r="E555" s="39">
        <v>0</v>
      </c>
      <c r="F555" s="39">
        <v>0</v>
      </c>
      <c r="G555" s="39">
        <v>0</v>
      </c>
      <c r="H555" s="39">
        <f>'[1]2012'!F492</f>
        <v>0</v>
      </c>
      <c r="I555" s="39">
        <v>0</v>
      </c>
      <c r="J555" s="39">
        <v>0</v>
      </c>
      <c r="K555" s="39">
        <v>0</v>
      </c>
      <c r="L555" s="1"/>
    </row>
    <row r="556" spans="1:12" x14ac:dyDescent="0.25">
      <c r="A556" s="2">
        <v>1</v>
      </c>
      <c r="B556" s="2">
        <v>509</v>
      </c>
      <c r="C556" s="2">
        <v>56040</v>
      </c>
      <c r="D556" s="3" t="s">
        <v>46</v>
      </c>
      <c r="E556" s="39">
        <v>7398</v>
      </c>
      <c r="F556" s="39">
        <v>6621</v>
      </c>
      <c r="G556" s="39">
        <v>6655.92</v>
      </c>
      <c r="H556" s="39">
        <v>7505</v>
      </c>
      <c r="I556" s="39">
        <v>4792.53</v>
      </c>
      <c r="J556" s="39">
        <v>6390.68</v>
      </c>
      <c r="K556" s="115">
        <f>[3]Sheet1!L71</f>
        <v>8057</v>
      </c>
      <c r="L556" s="83"/>
    </row>
    <row r="557" spans="1:12" x14ac:dyDescent="0.25">
      <c r="A557" s="2">
        <v>1</v>
      </c>
      <c r="B557" s="2">
        <v>509</v>
      </c>
      <c r="C557" s="2">
        <v>56050</v>
      </c>
      <c r="D557" s="3" t="s">
        <v>47</v>
      </c>
      <c r="E557" s="39">
        <v>7138</v>
      </c>
      <c r="F557" s="39">
        <v>6267</v>
      </c>
      <c r="G557" s="39">
        <v>5768.87</v>
      </c>
      <c r="H557" s="39">
        <v>7079</v>
      </c>
      <c r="I557" s="39">
        <v>3850.96</v>
      </c>
      <c r="J557" s="39">
        <v>5134.67</v>
      </c>
      <c r="K557" s="115">
        <f>[3]Sheet1!L72</f>
        <v>5492</v>
      </c>
      <c r="L557" s="83"/>
    </row>
    <row r="558" spans="1:12" x14ac:dyDescent="0.25">
      <c r="A558" s="2">
        <v>1</v>
      </c>
      <c r="B558" s="2">
        <v>509</v>
      </c>
      <c r="C558" s="2">
        <v>56070</v>
      </c>
      <c r="D558" s="3" t="s">
        <v>73</v>
      </c>
      <c r="E558" s="39">
        <v>588</v>
      </c>
      <c r="F558" s="39">
        <v>588</v>
      </c>
      <c r="G558" s="39">
        <v>588.25</v>
      </c>
      <c r="H558" s="39">
        <v>670</v>
      </c>
      <c r="I558" s="39">
        <v>683.75</v>
      </c>
      <c r="J558" s="39">
        <v>684</v>
      </c>
      <c r="K558" s="39">
        <v>700</v>
      </c>
      <c r="L558" s="1"/>
    </row>
    <row r="559" spans="1:12" x14ac:dyDescent="0.25">
      <c r="A559" s="2">
        <v>1</v>
      </c>
      <c r="B559" s="2">
        <v>509</v>
      </c>
      <c r="C559" s="2">
        <v>56090</v>
      </c>
      <c r="D559" s="3" t="s">
        <v>49</v>
      </c>
      <c r="E559" s="39">
        <v>16121</v>
      </c>
      <c r="F559" s="39">
        <v>14972</v>
      </c>
      <c r="G559" s="39">
        <v>16270.08</v>
      </c>
      <c r="H559" s="39">
        <v>18168</v>
      </c>
      <c r="I559" s="39">
        <v>12298.4</v>
      </c>
      <c r="J559" s="39">
        <v>16397.349999999999</v>
      </c>
      <c r="K559" s="115">
        <f>[3]Sheet1!L73</f>
        <v>18168</v>
      </c>
      <c r="L559" s="83"/>
    </row>
    <row r="560" spans="1:12" x14ac:dyDescent="0.25">
      <c r="A560" s="2">
        <v>1</v>
      </c>
      <c r="B560" s="2">
        <v>509</v>
      </c>
      <c r="C560" s="2">
        <v>56110</v>
      </c>
      <c r="D560" s="3" t="s">
        <v>50</v>
      </c>
      <c r="E560" s="39">
        <v>224</v>
      </c>
      <c r="F560" s="39">
        <v>419</v>
      </c>
      <c r="G560" s="39">
        <v>271.12</v>
      </c>
      <c r="H560" s="39">
        <v>547</v>
      </c>
      <c r="I560" s="39">
        <v>57.97</v>
      </c>
      <c r="J560" s="39">
        <v>80</v>
      </c>
      <c r="K560" s="115">
        <f>[3]Sheet1!L74</f>
        <v>494.66999999999996</v>
      </c>
      <c r="L560" s="83"/>
    </row>
    <row r="561" spans="1:12" x14ac:dyDescent="0.25">
      <c r="A561" s="2">
        <v>1</v>
      </c>
      <c r="B561" s="2">
        <v>509</v>
      </c>
      <c r="C561" s="2">
        <v>56120</v>
      </c>
      <c r="D561" s="3" t="s">
        <v>51</v>
      </c>
      <c r="E561" s="39">
        <v>222</v>
      </c>
      <c r="F561" s="39">
        <v>1227</v>
      </c>
      <c r="G561" s="39">
        <v>228.49</v>
      </c>
      <c r="H561" s="39">
        <v>880</v>
      </c>
      <c r="I561" s="39">
        <v>32.54</v>
      </c>
      <c r="J561" s="39">
        <v>45</v>
      </c>
      <c r="K561" s="115">
        <f>[3]Sheet1!L75</f>
        <v>810</v>
      </c>
      <c r="L561" s="83"/>
    </row>
    <row r="562" spans="1:12" x14ac:dyDescent="0.25">
      <c r="A562" s="2">
        <v>1</v>
      </c>
      <c r="B562" s="2">
        <v>509</v>
      </c>
      <c r="C562" s="2">
        <v>56140</v>
      </c>
      <c r="D562" s="3" t="s">
        <v>52</v>
      </c>
      <c r="E562" s="39">
        <v>0</v>
      </c>
      <c r="F562" s="39">
        <v>0</v>
      </c>
      <c r="G562" s="39">
        <v>0</v>
      </c>
      <c r="H562" s="39">
        <v>0</v>
      </c>
      <c r="I562" s="39">
        <v>0</v>
      </c>
      <c r="J562" s="39">
        <v>0</v>
      </c>
      <c r="K562" s="39">
        <v>0</v>
      </c>
      <c r="L562" s="1"/>
    </row>
    <row r="563" spans="1:12" x14ac:dyDescent="0.25">
      <c r="A563" s="2">
        <v>1</v>
      </c>
      <c r="B563" s="2">
        <v>509</v>
      </c>
      <c r="C563" s="2">
        <v>56150</v>
      </c>
      <c r="D563" s="3" t="s">
        <v>53</v>
      </c>
      <c r="E563" s="39">
        <v>0</v>
      </c>
      <c r="F563" s="39">
        <v>0</v>
      </c>
      <c r="G563" s="39">
        <v>0</v>
      </c>
      <c r="H563" s="39">
        <v>0</v>
      </c>
      <c r="I563" s="39">
        <v>0</v>
      </c>
      <c r="J563" s="39">
        <v>0</v>
      </c>
      <c r="K563" s="39">
        <v>0</v>
      </c>
      <c r="L563" s="1"/>
    </row>
    <row r="564" spans="1:12" x14ac:dyDescent="0.25">
      <c r="A564" s="243" t="s">
        <v>169</v>
      </c>
      <c r="B564" s="244"/>
      <c r="C564" s="244"/>
      <c r="D564" s="244"/>
      <c r="E564" s="40">
        <f>SUM(E555:E563)+1</f>
        <v>31692</v>
      </c>
      <c r="F564" s="40">
        <f>SUM(F555:F563)-1</f>
        <v>30093</v>
      </c>
      <c r="G564" s="40">
        <f>SUM(G555:G563)</f>
        <v>29782.730000000003</v>
      </c>
      <c r="H564" s="40">
        <f>SUM(H555:H563)</f>
        <v>34849</v>
      </c>
      <c r="I564" s="40">
        <f>SUM(I555:I563)</f>
        <v>21716.15</v>
      </c>
      <c r="J564" s="40">
        <f>SUM(J555:J563)</f>
        <v>28731.699999999997</v>
      </c>
      <c r="K564" s="40">
        <f>SUM(K555:K563)</f>
        <v>33721.67</v>
      </c>
      <c r="L564" s="1"/>
    </row>
    <row r="565" spans="1:12" x14ac:dyDescent="0.25">
      <c r="A565" s="245" t="s">
        <v>170</v>
      </c>
      <c r="B565" s="246"/>
      <c r="C565" s="246"/>
      <c r="D565" s="246"/>
      <c r="E565" s="261"/>
      <c r="F565" s="261"/>
      <c r="G565" s="261"/>
      <c r="H565" s="261"/>
      <c r="I565" s="261"/>
      <c r="J565" s="261"/>
      <c r="K565" s="261"/>
      <c r="L565" s="1"/>
    </row>
    <row r="566" spans="1:12" x14ac:dyDescent="0.25">
      <c r="A566" s="2">
        <v>1</v>
      </c>
      <c r="B566" s="2">
        <v>509</v>
      </c>
      <c r="C566" s="2">
        <v>57010</v>
      </c>
      <c r="D566" s="3" t="s">
        <v>27</v>
      </c>
      <c r="E566" s="39">
        <v>0</v>
      </c>
      <c r="F566" s="39">
        <v>0</v>
      </c>
      <c r="G566" s="39">
        <v>0</v>
      </c>
      <c r="H566" s="39">
        <v>0</v>
      </c>
      <c r="I566" s="39">
        <v>0</v>
      </c>
      <c r="J566" s="39">
        <v>0</v>
      </c>
      <c r="K566" s="39">
        <v>0</v>
      </c>
      <c r="L566" s="1"/>
    </row>
    <row r="567" spans="1:12" x14ac:dyDescent="0.25">
      <c r="A567" s="2">
        <v>1</v>
      </c>
      <c r="B567" s="2">
        <v>509</v>
      </c>
      <c r="C567" s="2">
        <v>57020</v>
      </c>
      <c r="D567" s="3" t="s">
        <v>28</v>
      </c>
      <c r="E567" s="39">
        <v>0</v>
      </c>
      <c r="F567" s="39">
        <v>0</v>
      </c>
      <c r="G567" s="39">
        <v>0</v>
      </c>
      <c r="H567" s="39">
        <v>0</v>
      </c>
      <c r="I567" s="39">
        <v>0</v>
      </c>
      <c r="J567" s="39">
        <v>0</v>
      </c>
      <c r="K567" s="39">
        <v>0</v>
      </c>
      <c r="L567" s="1"/>
    </row>
    <row r="568" spans="1:12" x14ac:dyDescent="0.25">
      <c r="A568" s="2">
        <v>1</v>
      </c>
      <c r="B568" s="2">
        <v>509</v>
      </c>
      <c r="C568" s="2">
        <v>58010</v>
      </c>
      <c r="D568" s="3" t="s">
        <v>29</v>
      </c>
      <c r="E568" s="39">
        <v>0</v>
      </c>
      <c r="F568" s="39">
        <v>0</v>
      </c>
      <c r="G568" s="39">
        <v>0</v>
      </c>
      <c r="H568" s="39">
        <f>'[1]2012'!F503</f>
        <v>0</v>
      </c>
      <c r="I568" s="39">
        <v>0</v>
      </c>
      <c r="J568" s="39">
        <v>0</v>
      </c>
      <c r="K568" s="39">
        <v>0</v>
      </c>
      <c r="L568" s="1"/>
    </row>
    <row r="569" spans="1:12" s="111" customFormat="1" x14ac:dyDescent="0.25">
      <c r="A569" s="2">
        <v>1</v>
      </c>
      <c r="B569" s="2">
        <v>509</v>
      </c>
      <c r="C569" s="2">
        <v>58350</v>
      </c>
      <c r="D569" s="113" t="s">
        <v>369</v>
      </c>
      <c r="E569" s="39">
        <v>0</v>
      </c>
      <c r="F569" s="39">
        <v>0</v>
      </c>
      <c r="G569" s="39">
        <v>0</v>
      </c>
      <c r="H569" s="39">
        <v>0</v>
      </c>
      <c r="I569" s="39">
        <v>0</v>
      </c>
      <c r="J569" s="39">
        <v>0</v>
      </c>
      <c r="K569" s="39">
        <v>0</v>
      </c>
      <c r="L569" s="1"/>
    </row>
    <row r="570" spans="1:12" s="111" customFormat="1" x14ac:dyDescent="0.25">
      <c r="A570" s="2">
        <v>1</v>
      </c>
      <c r="B570" s="2">
        <v>509</v>
      </c>
      <c r="C570" s="2">
        <v>58360</v>
      </c>
      <c r="D570" s="113" t="s">
        <v>370</v>
      </c>
      <c r="E570" s="39">
        <v>0</v>
      </c>
      <c r="F570" s="39">
        <v>0</v>
      </c>
      <c r="G570" s="39">
        <v>0</v>
      </c>
      <c r="H570" s="39">
        <v>0</v>
      </c>
      <c r="I570" s="39">
        <v>0</v>
      </c>
      <c r="J570" s="39">
        <v>0</v>
      </c>
      <c r="K570" s="39">
        <v>0</v>
      </c>
      <c r="L570" s="1"/>
    </row>
    <row r="571" spans="1:12" x14ac:dyDescent="0.25">
      <c r="A571" s="2">
        <v>1</v>
      </c>
      <c r="B571" s="2">
        <v>509</v>
      </c>
      <c r="C571" s="2">
        <v>59010</v>
      </c>
      <c r="D571" s="3" t="s">
        <v>18</v>
      </c>
      <c r="E571" s="39">
        <v>0</v>
      </c>
      <c r="F571" s="39">
        <v>0</v>
      </c>
      <c r="G571" s="39">
        <v>0</v>
      </c>
      <c r="H571" s="39">
        <f>'[1]2012'!F504</f>
        <v>0</v>
      </c>
      <c r="I571" s="39">
        <v>0</v>
      </c>
      <c r="J571" s="39">
        <v>0</v>
      </c>
      <c r="K571" s="39">
        <v>0</v>
      </c>
      <c r="L571" s="1"/>
    </row>
    <row r="572" spans="1:12" x14ac:dyDescent="0.25">
      <c r="A572" s="2">
        <v>1</v>
      </c>
      <c r="B572" s="2">
        <v>509</v>
      </c>
      <c r="C572" s="2">
        <v>59040</v>
      </c>
      <c r="D572" s="3" t="s">
        <v>86</v>
      </c>
      <c r="E572" s="39">
        <v>0</v>
      </c>
      <c r="F572" s="39">
        <v>0</v>
      </c>
      <c r="G572" s="39">
        <v>0</v>
      </c>
      <c r="H572" s="39">
        <f>'[1]2012'!F505</f>
        <v>0</v>
      </c>
      <c r="I572" s="39">
        <v>0</v>
      </c>
      <c r="J572" s="39">
        <v>0</v>
      </c>
      <c r="K572" s="39">
        <v>0</v>
      </c>
      <c r="L572" s="1"/>
    </row>
    <row r="573" spans="1:12" x14ac:dyDescent="0.25">
      <c r="A573" s="2">
        <v>1</v>
      </c>
      <c r="B573" s="2">
        <v>509</v>
      </c>
      <c r="C573" s="2">
        <v>59050</v>
      </c>
      <c r="D573" s="3" t="s">
        <v>87</v>
      </c>
      <c r="E573" s="39">
        <v>0</v>
      </c>
      <c r="F573" s="39">
        <v>0</v>
      </c>
      <c r="G573" s="39">
        <v>0</v>
      </c>
      <c r="H573" s="39">
        <f>'[1]2012'!F506</f>
        <v>0</v>
      </c>
      <c r="I573" s="39">
        <v>0</v>
      </c>
      <c r="J573" s="39">
        <v>0</v>
      </c>
      <c r="K573" s="39">
        <v>0</v>
      </c>
      <c r="L573" s="1"/>
    </row>
    <row r="574" spans="1:12" x14ac:dyDescent="0.25">
      <c r="A574" s="2">
        <v>1</v>
      </c>
      <c r="B574" s="2">
        <v>509</v>
      </c>
      <c r="C574" s="2">
        <v>59080</v>
      </c>
      <c r="D574" s="3" t="s">
        <v>77</v>
      </c>
      <c r="E574" s="39">
        <v>0</v>
      </c>
      <c r="F574" s="39">
        <v>0</v>
      </c>
      <c r="G574" s="39">
        <v>0</v>
      </c>
      <c r="H574" s="39">
        <f>'[1]2012'!F507</f>
        <v>0</v>
      </c>
      <c r="I574" s="39">
        <v>0</v>
      </c>
      <c r="J574" s="39">
        <v>0</v>
      </c>
      <c r="K574" s="39">
        <v>0</v>
      </c>
      <c r="L574" s="1"/>
    </row>
    <row r="575" spans="1:12" x14ac:dyDescent="0.25">
      <c r="A575" s="2">
        <v>1</v>
      </c>
      <c r="B575" s="2">
        <v>509</v>
      </c>
      <c r="C575" s="2">
        <v>59090</v>
      </c>
      <c r="D575" s="3" t="s">
        <v>98</v>
      </c>
      <c r="E575" s="39">
        <v>3757</v>
      </c>
      <c r="F575" s="39">
        <v>4796</v>
      </c>
      <c r="G575" s="39">
        <v>5021.7299999999996</v>
      </c>
      <c r="H575" s="39">
        <v>3000</v>
      </c>
      <c r="I575" s="39">
        <v>2287.8200000000002</v>
      </c>
      <c r="J575" s="39">
        <v>3000</v>
      </c>
      <c r="K575" s="39">
        <v>3000</v>
      </c>
      <c r="L575" s="1"/>
    </row>
    <row r="576" spans="1:12" x14ac:dyDescent="0.25">
      <c r="A576" s="2">
        <v>1</v>
      </c>
      <c r="B576" s="2">
        <v>509</v>
      </c>
      <c r="C576" s="2">
        <v>59100</v>
      </c>
      <c r="D576" s="3" t="s">
        <v>15</v>
      </c>
      <c r="E576" s="39">
        <v>0</v>
      </c>
      <c r="F576" s="39">
        <v>0</v>
      </c>
      <c r="G576" s="39">
        <v>0</v>
      </c>
      <c r="H576" s="39">
        <f>'[1]2012'!F509</f>
        <v>0</v>
      </c>
      <c r="I576" s="39">
        <v>0</v>
      </c>
      <c r="J576" s="39">
        <v>0</v>
      </c>
      <c r="K576" s="39">
        <v>0</v>
      </c>
      <c r="L576" s="1"/>
    </row>
    <row r="577" spans="1:12" x14ac:dyDescent="0.25">
      <c r="A577" s="243" t="s">
        <v>171</v>
      </c>
      <c r="B577" s="244"/>
      <c r="C577" s="244"/>
      <c r="D577" s="244"/>
      <c r="E577" s="40">
        <f>SUM(E566:E576)</f>
        <v>3757</v>
      </c>
      <c r="F577" s="40">
        <f t="shared" ref="F577:K577" si="61">SUM(F566:F576)</f>
        <v>4796</v>
      </c>
      <c r="G577" s="40">
        <f t="shared" si="61"/>
        <v>5021.7299999999996</v>
      </c>
      <c r="H577" s="40">
        <f t="shared" si="61"/>
        <v>3000</v>
      </c>
      <c r="I577" s="40">
        <f t="shared" si="61"/>
        <v>2287.8200000000002</v>
      </c>
      <c r="J577" s="40">
        <f t="shared" si="61"/>
        <v>3000</v>
      </c>
      <c r="K577" s="40">
        <f t="shared" si="61"/>
        <v>3000</v>
      </c>
      <c r="L577" s="1"/>
    </row>
    <row r="578" spans="1:12" x14ac:dyDescent="0.25">
      <c r="A578" s="258" t="s">
        <v>191</v>
      </c>
      <c r="B578" s="266"/>
      <c r="C578" s="266"/>
      <c r="D578" s="266"/>
      <c r="E578" s="40">
        <f>E577+E564+E553+E546+E543+E524+E519-1</f>
        <v>159175</v>
      </c>
      <c r="F578" s="40">
        <f>F577+F564+F553+F546+F543+F524+F519-1</f>
        <v>146153</v>
      </c>
      <c r="G578" s="40">
        <f>G577+G564+G553+G546+G543+G524+G519</f>
        <v>146901.04999999999</v>
      </c>
      <c r="H578" s="40">
        <f>H577+H564+H553+H546+H543+H524+H519-1</f>
        <v>164291</v>
      </c>
      <c r="I578" s="40">
        <f>I577+I564+I553+I546+I543+I524+I519</f>
        <v>104874.10999999999</v>
      </c>
      <c r="J578" s="40">
        <f>J577+J564+J553+J546+J543+J524+J519</f>
        <v>138063.82999999999</v>
      </c>
      <c r="K578" s="40">
        <f>K577+K564+K553+K546+K543+K524+K519-1</f>
        <v>175011.82</v>
      </c>
      <c r="L578" s="1"/>
    </row>
    <row r="579" spans="1:12" ht="28.9" customHeight="1" x14ac:dyDescent="0.35">
      <c r="A579" s="269" t="s">
        <v>382</v>
      </c>
      <c r="B579" s="270"/>
      <c r="C579" s="270"/>
      <c r="D579" s="270"/>
      <c r="E579" s="270"/>
      <c r="F579" s="270"/>
      <c r="G579" s="270"/>
      <c r="H579" s="270"/>
      <c r="I579" s="270"/>
      <c r="J579" s="270"/>
      <c r="K579" s="270"/>
      <c r="L579" s="1"/>
    </row>
    <row r="580" spans="1:12" ht="14.45" customHeight="1" x14ac:dyDescent="0.35">
      <c r="A580" s="245" t="s">
        <v>162</v>
      </c>
      <c r="B580" s="245"/>
      <c r="C580" s="245"/>
      <c r="D580" s="245"/>
      <c r="E580" s="270"/>
      <c r="F580" s="270"/>
      <c r="G580" s="270"/>
      <c r="H580" s="270"/>
      <c r="I580" s="270"/>
      <c r="J580" s="270"/>
      <c r="K580" s="270"/>
      <c r="L580" s="1"/>
    </row>
    <row r="581" spans="1:12" hidden="1" x14ac:dyDescent="0.25">
      <c r="A581" s="2">
        <v>1</v>
      </c>
      <c r="B581" s="2">
        <v>510</v>
      </c>
      <c r="C581" s="2">
        <v>50012</v>
      </c>
      <c r="D581" s="3" t="s">
        <v>119</v>
      </c>
      <c r="E581" s="7">
        <f>'[4]Trial Balance'!I585</f>
        <v>0</v>
      </c>
      <c r="F581" s="7">
        <f>'[5]Trial Balance'!I585</f>
        <v>0</v>
      </c>
      <c r="G581" s="7">
        <f>'[2]Trial Balance'!I414</f>
        <v>0</v>
      </c>
      <c r="H581" s="7">
        <v>0</v>
      </c>
      <c r="I581" s="7">
        <v>0</v>
      </c>
      <c r="J581" s="7">
        <v>0</v>
      </c>
      <c r="K581" s="7"/>
      <c r="L581" s="1"/>
    </row>
    <row r="582" spans="1:12" hidden="1" x14ac:dyDescent="0.25">
      <c r="A582" s="2">
        <v>1</v>
      </c>
      <c r="B582" s="2">
        <v>510</v>
      </c>
      <c r="C582" s="2">
        <v>50013</v>
      </c>
      <c r="D582" s="3" t="s">
        <v>120</v>
      </c>
      <c r="E582" s="7">
        <f>'[4]Trial Balance'!I586</f>
        <v>0</v>
      </c>
      <c r="F582" s="7">
        <f>'[5]Trial Balance'!I586</f>
        <v>0</v>
      </c>
      <c r="G582" s="7">
        <f>'[2]Trial Balance'!I415</f>
        <v>0</v>
      </c>
      <c r="H582" s="7">
        <v>0</v>
      </c>
      <c r="I582" s="7">
        <v>0</v>
      </c>
      <c r="J582" s="7">
        <v>0</v>
      </c>
      <c r="K582" s="7"/>
      <c r="L582" s="1"/>
    </row>
    <row r="583" spans="1:12" x14ac:dyDescent="0.25">
      <c r="A583" s="2">
        <v>1</v>
      </c>
      <c r="B583" s="2">
        <v>510</v>
      </c>
      <c r="C583" s="2">
        <v>51010</v>
      </c>
      <c r="D583" s="3" t="s">
        <v>121</v>
      </c>
      <c r="E583" s="39">
        <v>0</v>
      </c>
      <c r="F583" s="39">
        <v>0</v>
      </c>
      <c r="G583" s="39">
        <v>0</v>
      </c>
      <c r="H583" s="39">
        <v>0</v>
      </c>
      <c r="I583" s="39">
        <v>0</v>
      </c>
      <c r="J583" s="39">
        <v>0</v>
      </c>
      <c r="K583" s="39">
        <v>0</v>
      </c>
      <c r="L583" s="1"/>
    </row>
    <row r="584" spans="1:12" x14ac:dyDescent="0.25">
      <c r="A584" s="2">
        <v>1</v>
      </c>
      <c r="B584" s="2">
        <v>510</v>
      </c>
      <c r="C584" s="2">
        <v>51020</v>
      </c>
      <c r="D584" s="3" t="s">
        <v>122</v>
      </c>
      <c r="E584" s="39">
        <v>0</v>
      </c>
      <c r="F584" s="39">
        <v>0</v>
      </c>
      <c r="G584" s="39">
        <v>0</v>
      </c>
      <c r="H584" s="39">
        <f>'[1]2012'!F513</f>
        <v>0</v>
      </c>
      <c r="I584" s="39">
        <v>0</v>
      </c>
      <c r="J584" s="39">
        <v>0</v>
      </c>
      <c r="K584" s="39">
        <v>0</v>
      </c>
      <c r="L584" s="1"/>
    </row>
    <row r="585" spans="1:12" x14ac:dyDescent="0.25">
      <c r="A585" s="2">
        <v>1</v>
      </c>
      <c r="B585" s="2">
        <v>510</v>
      </c>
      <c r="C585" s="2">
        <v>51030</v>
      </c>
      <c r="D585" s="3" t="s">
        <v>123</v>
      </c>
      <c r="E585" s="39">
        <v>0</v>
      </c>
      <c r="F585" s="39">
        <v>0</v>
      </c>
      <c r="G585" s="39">
        <v>0</v>
      </c>
      <c r="H585" s="39">
        <f>'[1]2012'!F514</f>
        <v>0</v>
      </c>
      <c r="I585" s="39">
        <v>0</v>
      </c>
      <c r="J585" s="39">
        <v>0</v>
      </c>
      <c r="K585" s="39">
        <v>0</v>
      </c>
      <c r="L585" s="1"/>
    </row>
    <row r="586" spans="1:12" x14ac:dyDescent="0.25">
      <c r="A586" s="2">
        <v>1</v>
      </c>
      <c r="B586" s="2">
        <v>510</v>
      </c>
      <c r="C586" s="2">
        <v>51040</v>
      </c>
      <c r="D586" s="3" t="s">
        <v>124</v>
      </c>
      <c r="E586" s="39">
        <v>1050</v>
      </c>
      <c r="F586" s="39">
        <v>329</v>
      </c>
      <c r="G586" s="39">
        <v>259.26</v>
      </c>
      <c r="H586" s="39">
        <v>656</v>
      </c>
      <c r="I586" s="39">
        <v>243.4</v>
      </c>
      <c r="J586" s="39">
        <v>250</v>
      </c>
      <c r="K586" s="182">
        <f>[3]Sheet1!$L$78</f>
        <v>900</v>
      </c>
      <c r="L586" s="1"/>
    </row>
    <row r="587" spans="1:12" x14ac:dyDescent="0.25">
      <c r="A587" s="243" t="s">
        <v>158</v>
      </c>
      <c r="B587" s="244"/>
      <c r="C587" s="244"/>
      <c r="D587" s="244"/>
      <c r="E587" s="40">
        <f>SUM(E581:E586)</f>
        <v>1050</v>
      </c>
      <c r="F587" s="40">
        <f t="shared" ref="F587:K587" si="62">SUM(F581:F586)</f>
        <v>329</v>
      </c>
      <c r="G587" s="40">
        <f t="shared" si="62"/>
        <v>259.26</v>
      </c>
      <c r="H587" s="40">
        <f t="shared" si="62"/>
        <v>656</v>
      </c>
      <c r="I587" s="40">
        <f t="shared" si="62"/>
        <v>243.4</v>
      </c>
      <c r="J587" s="40">
        <f t="shared" si="62"/>
        <v>250</v>
      </c>
      <c r="K587" s="40">
        <f t="shared" si="62"/>
        <v>900</v>
      </c>
      <c r="L587" s="1"/>
    </row>
    <row r="588" spans="1:12" x14ac:dyDescent="0.25">
      <c r="A588" s="245" t="s">
        <v>161</v>
      </c>
      <c r="B588" s="246"/>
      <c r="C588" s="246"/>
      <c r="D588" s="246"/>
      <c r="E588" s="261"/>
      <c r="F588" s="261"/>
      <c r="G588" s="261"/>
      <c r="H588" s="261"/>
      <c r="I588" s="261"/>
      <c r="J588" s="261"/>
      <c r="K588" s="261"/>
      <c r="L588" s="1"/>
    </row>
    <row r="589" spans="1:12" x14ac:dyDescent="0.25">
      <c r="A589" s="2">
        <v>1</v>
      </c>
      <c r="B589" s="2">
        <v>510</v>
      </c>
      <c r="C589" s="2">
        <v>52050</v>
      </c>
      <c r="D589" s="3" t="s">
        <v>60</v>
      </c>
      <c r="E589" s="39">
        <v>0</v>
      </c>
      <c r="F589" s="39">
        <v>0</v>
      </c>
      <c r="G589" s="39">
        <v>0</v>
      </c>
      <c r="H589" s="39">
        <f>'[1]2012'!F516</f>
        <v>0</v>
      </c>
      <c r="I589" s="39">
        <v>0</v>
      </c>
      <c r="J589" s="39">
        <v>0</v>
      </c>
      <c r="K589" s="39">
        <v>0</v>
      </c>
      <c r="L589" s="1"/>
    </row>
    <row r="590" spans="1:12" x14ac:dyDescent="0.25">
      <c r="A590" s="2">
        <v>1</v>
      </c>
      <c r="B590" s="2">
        <v>510</v>
      </c>
      <c r="C590" s="2">
        <v>52070</v>
      </c>
      <c r="D590" s="3" t="s">
        <v>62</v>
      </c>
      <c r="E590" s="39">
        <v>0</v>
      </c>
      <c r="F590" s="39">
        <v>0</v>
      </c>
      <c r="G590" s="39">
        <v>0</v>
      </c>
      <c r="H590" s="39">
        <f>'[1]2012'!F517</f>
        <v>0</v>
      </c>
      <c r="I590" s="39">
        <v>0</v>
      </c>
      <c r="J590" s="39">
        <v>0</v>
      </c>
      <c r="K590" s="39">
        <v>0</v>
      </c>
      <c r="L590" s="1"/>
    </row>
    <row r="591" spans="1:12" x14ac:dyDescent="0.25">
      <c r="A591" s="2">
        <v>1</v>
      </c>
      <c r="B591" s="2">
        <v>510</v>
      </c>
      <c r="C591" s="2">
        <v>52110</v>
      </c>
      <c r="D591" s="3" t="s">
        <v>5</v>
      </c>
      <c r="E591" s="39">
        <v>25</v>
      </c>
      <c r="F591" s="39">
        <v>58</v>
      </c>
      <c r="G591" s="39">
        <v>16.87</v>
      </c>
      <c r="H591" s="39">
        <v>500</v>
      </c>
      <c r="I591" s="39">
        <v>0</v>
      </c>
      <c r="J591" s="39">
        <v>100</v>
      </c>
      <c r="K591" s="39">
        <v>500</v>
      </c>
      <c r="L591" s="1"/>
    </row>
    <row r="592" spans="1:12" x14ac:dyDescent="0.25">
      <c r="A592" s="243" t="s">
        <v>159</v>
      </c>
      <c r="B592" s="244"/>
      <c r="C592" s="244"/>
      <c r="D592" s="244"/>
      <c r="E592" s="40">
        <f>SUM(E589:E591)</f>
        <v>25</v>
      </c>
      <c r="F592" s="40">
        <f t="shared" ref="F592:K592" si="63">SUM(F589:F591)</f>
        <v>58</v>
      </c>
      <c r="G592" s="40">
        <f t="shared" si="63"/>
        <v>16.87</v>
      </c>
      <c r="H592" s="40">
        <f t="shared" si="63"/>
        <v>500</v>
      </c>
      <c r="I592" s="40">
        <f t="shared" si="63"/>
        <v>0</v>
      </c>
      <c r="J592" s="40">
        <f t="shared" si="63"/>
        <v>100</v>
      </c>
      <c r="K592" s="40">
        <f t="shared" si="63"/>
        <v>500</v>
      </c>
      <c r="L592" s="1"/>
    </row>
    <row r="593" spans="1:12" x14ac:dyDescent="0.25">
      <c r="A593" s="245" t="s">
        <v>160</v>
      </c>
      <c r="B593" s="246"/>
      <c r="C593" s="246"/>
      <c r="D593" s="246"/>
      <c r="E593" s="261"/>
      <c r="F593" s="261"/>
      <c r="G593" s="261"/>
      <c r="H593" s="261"/>
      <c r="I593" s="261"/>
      <c r="J593" s="261"/>
      <c r="K593" s="261"/>
      <c r="L593" s="1"/>
    </row>
    <row r="594" spans="1:12" x14ac:dyDescent="0.25">
      <c r="A594" s="2">
        <v>1</v>
      </c>
      <c r="B594" s="2">
        <v>510</v>
      </c>
      <c r="C594" s="2">
        <v>53010</v>
      </c>
      <c r="D594" s="3" t="s">
        <v>36</v>
      </c>
      <c r="E594" s="39">
        <v>1238</v>
      </c>
      <c r="F594" s="39">
        <v>828</v>
      </c>
      <c r="G594" s="39">
        <v>0</v>
      </c>
      <c r="H594" s="39">
        <v>950</v>
      </c>
      <c r="I594" s="39">
        <v>0</v>
      </c>
      <c r="J594" s="39">
        <v>0</v>
      </c>
      <c r="K594" s="39">
        <v>950</v>
      </c>
      <c r="L594" s="1"/>
    </row>
    <row r="595" spans="1:12" x14ac:dyDescent="0.25">
      <c r="A595" s="2">
        <v>1</v>
      </c>
      <c r="B595" s="2">
        <v>510</v>
      </c>
      <c r="C595" s="2">
        <v>53030</v>
      </c>
      <c r="D595" s="3" t="s">
        <v>6</v>
      </c>
      <c r="E595" s="39">
        <v>73</v>
      </c>
      <c r="F595" s="39">
        <v>81</v>
      </c>
      <c r="G595" s="39">
        <v>73.94</v>
      </c>
      <c r="H595" s="39">
        <v>90</v>
      </c>
      <c r="I595" s="39">
        <v>80.28</v>
      </c>
      <c r="J595" s="39">
        <v>74</v>
      </c>
      <c r="K595" s="39">
        <v>90</v>
      </c>
      <c r="L595" s="1"/>
    </row>
    <row r="596" spans="1:12" x14ac:dyDescent="0.25">
      <c r="A596" s="2">
        <v>1</v>
      </c>
      <c r="B596" s="2">
        <v>510</v>
      </c>
      <c r="C596" s="2">
        <v>53060</v>
      </c>
      <c r="D596" s="3" t="s">
        <v>8</v>
      </c>
      <c r="E596" s="39">
        <v>0</v>
      </c>
      <c r="F596" s="39">
        <v>0</v>
      </c>
      <c r="G596" s="39">
        <v>0</v>
      </c>
      <c r="H596" s="39">
        <v>0</v>
      </c>
      <c r="I596" s="39">
        <v>0</v>
      </c>
      <c r="J596" s="39">
        <v>0</v>
      </c>
      <c r="K596" s="39">
        <v>0</v>
      </c>
      <c r="L596" s="1"/>
    </row>
    <row r="597" spans="1:12" x14ac:dyDescent="0.25">
      <c r="A597" s="2">
        <v>1</v>
      </c>
      <c r="B597" s="2">
        <v>510</v>
      </c>
      <c r="C597" s="2">
        <v>53080</v>
      </c>
      <c r="D597" s="3" t="s">
        <v>37</v>
      </c>
      <c r="E597" s="39">
        <v>1475</v>
      </c>
      <c r="F597" s="39">
        <v>1492</v>
      </c>
      <c r="G597" s="39">
        <v>1617.14</v>
      </c>
      <c r="H597" s="39">
        <v>2000</v>
      </c>
      <c r="I597" s="39">
        <v>873.62</v>
      </c>
      <c r="J597" s="39">
        <v>1437</v>
      </c>
      <c r="K597" s="39">
        <v>2000</v>
      </c>
      <c r="L597" s="1"/>
    </row>
    <row r="598" spans="1:12" x14ac:dyDescent="0.25">
      <c r="A598" s="2">
        <v>1</v>
      </c>
      <c r="B598" s="2">
        <v>510</v>
      </c>
      <c r="C598" s="2">
        <v>53090</v>
      </c>
      <c r="D598" s="3" t="s">
        <v>65</v>
      </c>
      <c r="E598" s="39">
        <v>0</v>
      </c>
      <c r="F598" s="39">
        <v>0</v>
      </c>
      <c r="G598" s="39">
        <v>0</v>
      </c>
      <c r="H598" s="39">
        <v>0</v>
      </c>
      <c r="I598" s="39">
        <v>0</v>
      </c>
      <c r="J598" s="39">
        <v>0</v>
      </c>
      <c r="K598" s="39">
        <v>0</v>
      </c>
      <c r="L598" s="1"/>
    </row>
    <row r="599" spans="1:12" x14ac:dyDescent="0.25">
      <c r="A599" s="2">
        <v>1</v>
      </c>
      <c r="B599" s="2">
        <v>510</v>
      </c>
      <c r="C599" s="2">
        <v>53150</v>
      </c>
      <c r="D599" s="3" t="s">
        <v>13</v>
      </c>
      <c r="E599" s="39">
        <v>0</v>
      </c>
      <c r="F599" s="39">
        <v>0</v>
      </c>
      <c r="G599" s="39">
        <v>0</v>
      </c>
      <c r="H599" s="39">
        <v>0</v>
      </c>
      <c r="I599" s="39">
        <v>0</v>
      </c>
      <c r="J599" s="39">
        <v>0</v>
      </c>
      <c r="K599" s="39">
        <v>0</v>
      </c>
      <c r="L599" s="1"/>
    </row>
    <row r="600" spans="1:12" s="127" customFormat="1" x14ac:dyDescent="0.25">
      <c r="A600" s="2">
        <v>1</v>
      </c>
      <c r="B600" s="2">
        <v>510</v>
      </c>
      <c r="C600" s="2">
        <v>53170</v>
      </c>
      <c r="D600" s="3" t="s">
        <v>15</v>
      </c>
      <c r="E600" s="39">
        <v>765</v>
      </c>
      <c r="F600" s="39">
        <v>0</v>
      </c>
      <c r="G600" s="39">
        <v>0</v>
      </c>
      <c r="H600" s="39">
        <v>425</v>
      </c>
      <c r="I600" s="39">
        <v>0</v>
      </c>
      <c r="J600" s="39">
        <v>0</v>
      </c>
      <c r="K600" s="39">
        <v>425</v>
      </c>
      <c r="L600" s="1"/>
    </row>
    <row r="601" spans="1:12" x14ac:dyDescent="0.25">
      <c r="A601" s="2">
        <v>1</v>
      </c>
      <c r="B601" s="2">
        <v>510</v>
      </c>
      <c r="C601" s="2">
        <v>53171</v>
      </c>
      <c r="D601" s="113" t="s">
        <v>373</v>
      </c>
      <c r="E601" s="39">
        <v>604</v>
      </c>
      <c r="F601" s="39">
        <v>1530</v>
      </c>
      <c r="G601" s="39">
        <v>1530</v>
      </c>
      <c r="H601" s="39">
        <v>1607</v>
      </c>
      <c r="I601" s="39">
        <v>1190</v>
      </c>
      <c r="J601" s="39">
        <v>1590</v>
      </c>
      <c r="K601" s="39">
        <v>1606.5</v>
      </c>
      <c r="L601" s="1"/>
    </row>
    <row r="602" spans="1:12" x14ac:dyDescent="0.25">
      <c r="A602" s="243" t="s">
        <v>163</v>
      </c>
      <c r="B602" s="244"/>
      <c r="C602" s="244"/>
      <c r="D602" s="244"/>
      <c r="E602" s="40">
        <f>SUM(E594:E601)-1</f>
        <v>4154</v>
      </c>
      <c r="F602" s="40">
        <f t="shared" ref="F602:K602" si="64">SUM(F594:F601)</f>
        <v>3931</v>
      </c>
      <c r="G602" s="40">
        <f t="shared" si="64"/>
        <v>3221.08</v>
      </c>
      <c r="H602" s="40">
        <f t="shared" si="64"/>
        <v>5072</v>
      </c>
      <c r="I602" s="40">
        <f t="shared" si="64"/>
        <v>2143.9</v>
      </c>
      <c r="J602" s="40">
        <f t="shared" si="64"/>
        <v>3101</v>
      </c>
      <c r="K602" s="40">
        <f t="shared" si="64"/>
        <v>5071.5</v>
      </c>
      <c r="L602" s="1"/>
    </row>
    <row r="603" spans="1:12" x14ac:dyDescent="0.25">
      <c r="A603" s="245" t="s">
        <v>164</v>
      </c>
      <c r="B603" s="246"/>
      <c r="C603" s="246"/>
      <c r="D603" s="246"/>
      <c r="E603" s="261"/>
      <c r="F603" s="261"/>
      <c r="G603" s="261"/>
      <c r="H603" s="261"/>
      <c r="I603" s="261"/>
      <c r="J603" s="261"/>
      <c r="K603" s="261"/>
      <c r="L603" s="1"/>
    </row>
    <row r="604" spans="1:12" x14ac:dyDescent="0.25">
      <c r="A604" s="2">
        <v>1</v>
      </c>
      <c r="B604" s="2">
        <v>510</v>
      </c>
      <c r="C604" s="2">
        <v>54010</v>
      </c>
      <c r="D604" s="3" t="s">
        <v>16</v>
      </c>
      <c r="E604" s="39">
        <v>851</v>
      </c>
      <c r="F604" s="39">
        <v>1162</v>
      </c>
      <c r="G604" s="39">
        <v>14052.46</v>
      </c>
      <c r="H604" s="39">
        <v>3000</v>
      </c>
      <c r="I604" s="39">
        <v>585</v>
      </c>
      <c r="J604" s="39">
        <v>585</v>
      </c>
      <c r="K604" s="39">
        <v>5000</v>
      </c>
      <c r="L604" s="1"/>
    </row>
    <row r="605" spans="1:12" x14ac:dyDescent="0.25">
      <c r="A605" s="243" t="s">
        <v>192</v>
      </c>
      <c r="B605" s="244"/>
      <c r="C605" s="244"/>
      <c r="D605" s="244"/>
      <c r="E605" s="40">
        <f>SUM(E604)</f>
        <v>851</v>
      </c>
      <c r="F605" s="40">
        <f t="shared" ref="F605:K605" si="65">SUM(F604)</f>
        <v>1162</v>
      </c>
      <c r="G605" s="40">
        <f t="shared" si="65"/>
        <v>14052.46</v>
      </c>
      <c r="H605" s="40">
        <f t="shared" si="65"/>
        <v>3000</v>
      </c>
      <c r="I605" s="40">
        <f t="shared" si="65"/>
        <v>585</v>
      </c>
      <c r="J605" s="40">
        <f>SUM(J604)</f>
        <v>585</v>
      </c>
      <c r="K605" s="40">
        <f t="shared" si="65"/>
        <v>5000</v>
      </c>
      <c r="L605" s="1"/>
    </row>
    <row r="606" spans="1:12" x14ac:dyDescent="0.25">
      <c r="A606" s="245" t="s">
        <v>165</v>
      </c>
      <c r="B606" s="246"/>
      <c r="C606" s="246"/>
      <c r="D606" s="246"/>
      <c r="E606" s="261"/>
      <c r="F606" s="261"/>
      <c r="G606" s="261"/>
      <c r="H606" s="261"/>
      <c r="I606" s="261"/>
      <c r="J606" s="261"/>
      <c r="K606" s="261"/>
      <c r="L606" s="1"/>
    </row>
    <row r="607" spans="1:12" x14ac:dyDescent="0.25">
      <c r="A607" s="2">
        <v>1</v>
      </c>
      <c r="B607" s="2">
        <v>510</v>
      </c>
      <c r="C607" s="2">
        <v>55020</v>
      </c>
      <c r="D607" s="3" t="s">
        <v>43</v>
      </c>
      <c r="E607" s="39">
        <v>0</v>
      </c>
      <c r="F607" s="39">
        <v>0</v>
      </c>
      <c r="G607" s="39">
        <v>0</v>
      </c>
      <c r="H607" s="39">
        <v>0</v>
      </c>
      <c r="I607" s="39">
        <v>0</v>
      </c>
      <c r="J607" s="39">
        <v>0</v>
      </c>
      <c r="K607" s="39">
        <v>0</v>
      </c>
      <c r="L607" s="1"/>
    </row>
    <row r="608" spans="1:12" x14ac:dyDescent="0.25">
      <c r="A608" s="2">
        <v>1</v>
      </c>
      <c r="B608" s="2">
        <v>510</v>
      </c>
      <c r="C608" s="2">
        <v>55040</v>
      </c>
      <c r="D608" s="3" t="s">
        <v>44</v>
      </c>
      <c r="E608" s="39">
        <v>0</v>
      </c>
      <c r="F608" s="39">
        <v>0</v>
      </c>
      <c r="G608" s="39">
        <v>0</v>
      </c>
      <c r="H608" s="39">
        <v>0</v>
      </c>
      <c r="I608" s="39">
        <v>0</v>
      </c>
      <c r="J608" s="39">
        <v>0</v>
      </c>
      <c r="K608" s="39">
        <v>0</v>
      </c>
      <c r="L608" s="1"/>
    </row>
    <row r="609" spans="1:12" x14ac:dyDescent="0.25">
      <c r="A609" s="243" t="s">
        <v>167</v>
      </c>
      <c r="B609" s="244"/>
      <c r="C609" s="244"/>
      <c r="D609" s="244"/>
      <c r="E609" s="40">
        <f>SUM(E607:E608)</f>
        <v>0</v>
      </c>
      <c r="F609" s="40">
        <f t="shared" ref="F609:K609" si="66">SUM(F607:F608)</f>
        <v>0</v>
      </c>
      <c r="G609" s="40">
        <f t="shared" si="66"/>
        <v>0</v>
      </c>
      <c r="H609" s="40">
        <f t="shared" si="66"/>
        <v>0</v>
      </c>
      <c r="I609" s="40">
        <f t="shared" si="66"/>
        <v>0</v>
      </c>
      <c r="J609" s="40">
        <f t="shared" si="66"/>
        <v>0</v>
      </c>
      <c r="K609" s="40">
        <f t="shared" si="66"/>
        <v>0</v>
      </c>
      <c r="L609" s="1"/>
    </row>
    <row r="610" spans="1:12" x14ac:dyDescent="0.25">
      <c r="A610" s="245" t="s">
        <v>168</v>
      </c>
      <c r="B610" s="246"/>
      <c r="C610" s="246"/>
      <c r="D610" s="246"/>
      <c r="E610" s="261"/>
      <c r="F610" s="261"/>
      <c r="G610" s="261"/>
      <c r="H610" s="261"/>
      <c r="I610" s="261"/>
      <c r="J610" s="261"/>
      <c r="K610" s="261"/>
      <c r="L610" s="1"/>
    </row>
    <row r="611" spans="1:12" x14ac:dyDescent="0.25">
      <c r="A611" s="2">
        <v>1</v>
      </c>
      <c r="B611" s="2">
        <v>510</v>
      </c>
      <c r="C611" s="2">
        <v>56040</v>
      </c>
      <c r="D611" s="3" t="s">
        <v>46</v>
      </c>
      <c r="E611" s="39">
        <v>0</v>
      </c>
      <c r="F611" s="39">
        <v>4</v>
      </c>
      <c r="G611" s="39">
        <v>19.84</v>
      </c>
      <c r="H611" s="39">
        <v>50</v>
      </c>
      <c r="I611" s="39">
        <v>12.89</v>
      </c>
      <c r="J611" s="39">
        <v>13</v>
      </c>
      <c r="K611" s="182">
        <f>[3]Sheet1!$L$80</f>
        <v>0</v>
      </c>
      <c r="L611" s="1"/>
    </row>
    <row r="612" spans="1:12" x14ac:dyDescent="0.25">
      <c r="A612" s="2">
        <v>1</v>
      </c>
      <c r="B612" s="2">
        <v>510</v>
      </c>
      <c r="C612" s="2">
        <v>56050</v>
      </c>
      <c r="D612" s="3" t="s">
        <v>47</v>
      </c>
      <c r="E612" s="39">
        <v>0</v>
      </c>
      <c r="F612" s="39">
        <v>0</v>
      </c>
      <c r="G612" s="39">
        <v>0</v>
      </c>
      <c r="H612" s="39">
        <v>0</v>
      </c>
      <c r="I612" s="39">
        <v>0</v>
      </c>
      <c r="J612" s="39">
        <v>0</v>
      </c>
      <c r="K612" s="39">
        <v>0</v>
      </c>
      <c r="L612" s="1"/>
    </row>
    <row r="613" spans="1:12" x14ac:dyDescent="0.25">
      <c r="A613" s="2">
        <v>1</v>
      </c>
      <c r="B613" s="2">
        <v>510</v>
      </c>
      <c r="C613" s="2">
        <v>56070</v>
      </c>
      <c r="D613" s="3" t="s">
        <v>73</v>
      </c>
      <c r="E613" s="39">
        <v>588</v>
      </c>
      <c r="F613" s="39">
        <v>588</v>
      </c>
      <c r="G613" s="39">
        <v>588.25</v>
      </c>
      <c r="H613" s="39">
        <v>670</v>
      </c>
      <c r="I613" s="39">
        <v>683.75</v>
      </c>
      <c r="J613" s="39">
        <v>684</v>
      </c>
      <c r="K613" s="182">
        <f>[3]Sheet1!$L$81</f>
        <v>0</v>
      </c>
      <c r="L613" s="1"/>
    </row>
    <row r="614" spans="1:12" x14ac:dyDescent="0.25">
      <c r="A614" s="2">
        <v>1</v>
      </c>
      <c r="B614" s="2">
        <v>510</v>
      </c>
      <c r="C614" s="2">
        <v>56090</v>
      </c>
      <c r="D614" s="3" t="s">
        <v>49</v>
      </c>
      <c r="E614" s="39">
        <v>0</v>
      </c>
      <c r="F614" s="39">
        <v>0</v>
      </c>
      <c r="G614" s="39">
        <v>0</v>
      </c>
      <c r="H614" s="39">
        <f>'[1]2012'!F532</f>
        <v>0</v>
      </c>
      <c r="I614" s="39">
        <v>0</v>
      </c>
      <c r="J614" s="39">
        <v>0</v>
      </c>
      <c r="K614" s="39">
        <v>0</v>
      </c>
      <c r="L614" s="1"/>
    </row>
    <row r="615" spans="1:12" x14ac:dyDescent="0.25">
      <c r="A615" s="2">
        <v>1</v>
      </c>
      <c r="B615" s="2">
        <v>510</v>
      </c>
      <c r="C615" s="2">
        <v>56100</v>
      </c>
      <c r="D615" s="3" t="s">
        <v>15</v>
      </c>
      <c r="E615" s="39">
        <v>0</v>
      </c>
      <c r="F615" s="39">
        <v>0</v>
      </c>
      <c r="G615" s="39">
        <v>0</v>
      </c>
      <c r="H615" s="39">
        <f>'[1]2012'!F533</f>
        <v>0</v>
      </c>
      <c r="I615" s="39">
        <v>0</v>
      </c>
      <c r="J615" s="39">
        <v>0</v>
      </c>
      <c r="K615" s="39">
        <v>0</v>
      </c>
      <c r="L615" s="1"/>
    </row>
    <row r="616" spans="1:12" x14ac:dyDescent="0.25">
      <c r="A616" s="2">
        <v>1</v>
      </c>
      <c r="B616" s="2">
        <v>510</v>
      </c>
      <c r="C616" s="2">
        <v>56110</v>
      </c>
      <c r="D616" s="3" t="s">
        <v>50</v>
      </c>
      <c r="E616" s="39">
        <v>0</v>
      </c>
      <c r="F616" s="39">
        <v>0</v>
      </c>
      <c r="G616" s="39">
        <v>0</v>
      </c>
      <c r="H616" s="39">
        <v>93</v>
      </c>
      <c r="I616" s="39">
        <v>0</v>
      </c>
      <c r="J616" s="39">
        <v>0</v>
      </c>
      <c r="K616" s="182">
        <f>[3]Sheet1!$L$83</f>
        <v>0</v>
      </c>
      <c r="L616" s="1"/>
    </row>
    <row r="617" spans="1:12" x14ac:dyDescent="0.25">
      <c r="A617" s="2">
        <v>1</v>
      </c>
      <c r="B617" s="2">
        <v>510</v>
      </c>
      <c r="C617" s="2">
        <v>56120</v>
      </c>
      <c r="D617" s="3" t="s">
        <v>51</v>
      </c>
      <c r="E617" s="39">
        <v>0</v>
      </c>
      <c r="F617" s="39">
        <v>0</v>
      </c>
      <c r="G617" s="39">
        <v>0</v>
      </c>
      <c r="H617" s="39">
        <v>24</v>
      </c>
      <c r="I617" s="39">
        <v>0.12</v>
      </c>
      <c r="J617" s="39">
        <v>0</v>
      </c>
      <c r="K617" s="182">
        <f>[3]Sheet1!$L$84</f>
        <v>0</v>
      </c>
      <c r="L617" s="1"/>
    </row>
    <row r="618" spans="1:12" x14ac:dyDescent="0.25">
      <c r="A618" s="2">
        <v>1</v>
      </c>
      <c r="B618" s="2">
        <v>510</v>
      </c>
      <c r="C618" s="2">
        <v>56140</v>
      </c>
      <c r="D618" s="3" t="s">
        <v>52</v>
      </c>
      <c r="E618" s="39">
        <v>0</v>
      </c>
      <c r="F618" s="39">
        <v>0</v>
      </c>
      <c r="G618" s="39">
        <v>0</v>
      </c>
      <c r="H618" s="39">
        <f>'[1]2012'!F536</f>
        <v>0</v>
      </c>
      <c r="I618" s="39">
        <v>0</v>
      </c>
      <c r="J618" s="39">
        <v>0</v>
      </c>
      <c r="K618" s="39">
        <v>0</v>
      </c>
      <c r="L618" s="1"/>
    </row>
    <row r="619" spans="1:12" x14ac:dyDescent="0.25">
      <c r="A619" s="2">
        <v>1</v>
      </c>
      <c r="B619" s="2">
        <v>510</v>
      </c>
      <c r="C619" s="2">
        <v>56150</v>
      </c>
      <c r="D619" s="3" t="s">
        <v>53</v>
      </c>
      <c r="E619" s="39">
        <v>0</v>
      </c>
      <c r="F619" s="39">
        <v>0</v>
      </c>
      <c r="G619" s="39">
        <v>0</v>
      </c>
      <c r="H619" s="39">
        <f>'[1]2012'!F537</f>
        <v>0</v>
      </c>
      <c r="I619" s="39">
        <v>0</v>
      </c>
      <c r="J619" s="39">
        <v>0</v>
      </c>
      <c r="K619" s="39">
        <v>0</v>
      </c>
      <c r="L619" s="1"/>
    </row>
    <row r="620" spans="1:12" x14ac:dyDescent="0.25">
      <c r="A620" s="243" t="s">
        <v>169</v>
      </c>
      <c r="B620" s="244"/>
      <c r="C620" s="244"/>
      <c r="D620" s="244"/>
      <c r="E620" s="40">
        <f>SUM(E611:E619)</f>
        <v>588</v>
      </c>
      <c r="F620" s="40">
        <f t="shared" ref="F620:K620" si="67">SUM(F611:F619)</f>
        <v>592</v>
      </c>
      <c r="G620" s="40">
        <f t="shared" si="67"/>
        <v>608.09</v>
      </c>
      <c r="H620" s="40">
        <f t="shared" si="67"/>
        <v>837</v>
      </c>
      <c r="I620" s="40">
        <f t="shared" si="67"/>
        <v>696.76</v>
      </c>
      <c r="J620" s="40">
        <f t="shared" si="67"/>
        <v>697</v>
      </c>
      <c r="K620" s="40">
        <f t="shared" si="67"/>
        <v>0</v>
      </c>
      <c r="L620" s="1"/>
    </row>
    <row r="621" spans="1:12" x14ac:dyDescent="0.25">
      <c r="A621" s="245" t="s">
        <v>170</v>
      </c>
      <c r="B621" s="246"/>
      <c r="C621" s="246"/>
      <c r="D621" s="246"/>
      <c r="E621" s="261"/>
      <c r="F621" s="261"/>
      <c r="G621" s="261"/>
      <c r="H621" s="261"/>
      <c r="I621" s="261"/>
      <c r="J621" s="261"/>
      <c r="K621" s="261"/>
      <c r="L621" s="1"/>
    </row>
    <row r="622" spans="1:12" x14ac:dyDescent="0.25">
      <c r="A622" s="2">
        <v>1</v>
      </c>
      <c r="B622" s="2">
        <v>510</v>
      </c>
      <c r="C622" s="2">
        <v>57010</v>
      </c>
      <c r="D622" s="3" t="s">
        <v>27</v>
      </c>
      <c r="E622" s="39">
        <v>0</v>
      </c>
      <c r="F622" s="39">
        <v>0</v>
      </c>
      <c r="G622" s="39">
        <v>0</v>
      </c>
      <c r="H622" s="39">
        <v>0</v>
      </c>
      <c r="I622" s="39">
        <v>0</v>
      </c>
      <c r="J622" s="39">
        <v>0</v>
      </c>
      <c r="K622" s="39">
        <v>0</v>
      </c>
      <c r="L622" s="1"/>
    </row>
    <row r="623" spans="1:12" x14ac:dyDescent="0.25">
      <c r="A623" s="2">
        <v>1</v>
      </c>
      <c r="B623" s="2">
        <v>510</v>
      </c>
      <c r="C623" s="2">
        <v>57020</v>
      </c>
      <c r="D623" s="3" t="s">
        <v>28</v>
      </c>
      <c r="E623" s="39">
        <v>0</v>
      </c>
      <c r="F623" s="39">
        <v>0</v>
      </c>
      <c r="G623" s="39">
        <v>0</v>
      </c>
      <c r="H623" s="39">
        <v>0</v>
      </c>
      <c r="I623" s="39">
        <v>0</v>
      </c>
      <c r="J623" s="39">
        <v>0</v>
      </c>
      <c r="K623" s="39">
        <v>0</v>
      </c>
      <c r="L623" s="1"/>
    </row>
    <row r="624" spans="1:12" x14ac:dyDescent="0.25">
      <c r="A624" s="2">
        <v>1</v>
      </c>
      <c r="B624" s="2">
        <v>510</v>
      </c>
      <c r="C624" s="2">
        <v>58010</v>
      </c>
      <c r="D624" s="3" t="s">
        <v>29</v>
      </c>
      <c r="E624" s="39">
        <v>0</v>
      </c>
      <c r="F624" s="39">
        <v>0</v>
      </c>
      <c r="G624" s="39">
        <v>0</v>
      </c>
      <c r="H624" s="39">
        <v>0</v>
      </c>
      <c r="I624" s="39">
        <v>0</v>
      </c>
      <c r="J624" s="39">
        <v>0</v>
      </c>
      <c r="K624" s="39">
        <v>0</v>
      </c>
      <c r="L624" s="1"/>
    </row>
    <row r="625" spans="1:12" x14ac:dyDescent="0.25">
      <c r="A625" s="2">
        <v>1</v>
      </c>
      <c r="B625" s="2">
        <v>510</v>
      </c>
      <c r="C625" s="2">
        <v>59010</v>
      </c>
      <c r="D625" s="3" t="s">
        <v>125</v>
      </c>
      <c r="E625" s="39">
        <v>0</v>
      </c>
      <c r="F625" s="39">
        <v>0</v>
      </c>
      <c r="G625" s="39">
        <v>0</v>
      </c>
      <c r="H625" s="39">
        <v>0</v>
      </c>
      <c r="I625" s="39">
        <v>0</v>
      </c>
      <c r="J625" s="39">
        <v>0</v>
      </c>
      <c r="K625" s="39">
        <v>0</v>
      </c>
      <c r="L625" s="1"/>
    </row>
    <row r="626" spans="1:12" x14ac:dyDescent="0.25">
      <c r="A626" s="2">
        <v>1</v>
      </c>
      <c r="B626" s="2">
        <v>510</v>
      </c>
      <c r="C626" s="2">
        <v>59020</v>
      </c>
      <c r="D626" s="3" t="s">
        <v>54</v>
      </c>
      <c r="E626" s="39">
        <v>0</v>
      </c>
      <c r="F626" s="39">
        <v>0</v>
      </c>
      <c r="G626" s="39">
        <v>0</v>
      </c>
      <c r="H626" s="39">
        <v>0</v>
      </c>
      <c r="I626" s="39">
        <v>0</v>
      </c>
      <c r="J626" s="39">
        <v>0</v>
      </c>
      <c r="K626" s="39">
        <v>0</v>
      </c>
      <c r="L626" s="1"/>
    </row>
    <row r="627" spans="1:12" x14ac:dyDescent="0.25">
      <c r="A627" s="2">
        <v>1</v>
      </c>
      <c r="B627" s="2">
        <v>510</v>
      </c>
      <c r="C627" s="2">
        <v>59030</v>
      </c>
      <c r="D627" s="3" t="s">
        <v>70</v>
      </c>
      <c r="E627" s="39">
        <v>0</v>
      </c>
      <c r="F627" s="39">
        <v>0</v>
      </c>
      <c r="G627" s="39">
        <v>0</v>
      </c>
      <c r="H627" s="39">
        <v>0</v>
      </c>
      <c r="I627" s="39">
        <v>0</v>
      </c>
      <c r="J627" s="39">
        <v>0</v>
      </c>
      <c r="K627" s="39">
        <v>0</v>
      </c>
      <c r="L627" s="1"/>
    </row>
    <row r="628" spans="1:12" x14ac:dyDescent="0.25">
      <c r="A628" s="2">
        <v>1</v>
      </c>
      <c r="B628" s="2">
        <v>510</v>
      </c>
      <c r="C628" s="2">
        <v>59040</v>
      </c>
      <c r="D628" s="3" t="s">
        <v>86</v>
      </c>
      <c r="E628" s="39">
        <v>0</v>
      </c>
      <c r="F628" s="39">
        <v>0</v>
      </c>
      <c r="G628" s="39">
        <v>0</v>
      </c>
      <c r="H628" s="39">
        <v>0</v>
      </c>
      <c r="I628" s="39">
        <v>0</v>
      </c>
      <c r="J628" s="39">
        <v>0</v>
      </c>
      <c r="K628" s="39">
        <v>0</v>
      </c>
      <c r="L628" s="1"/>
    </row>
    <row r="629" spans="1:12" x14ac:dyDescent="0.25">
      <c r="A629" s="2">
        <v>1</v>
      </c>
      <c r="B629" s="2">
        <v>510</v>
      </c>
      <c r="C629" s="2">
        <v>59050</v>
      </c>
      <c r="D629" s="3" t="s">
        <v>126</v>
      </c>
      <c r="E629" s="39">
        <v>0</v>
      </c>
      <c r="F629" s="39">
        <v>0</v>
      </c>
      <c r="G629" s="39">
        <v>0</v>
      </c>
      <c r="H629" s="39">
        <v>0</v>
      </c>
      <c r="I629" s="39">
        <v>0</v>
      </c>
      <c r="J629" s="39">
        <v>0</v>
      </c>
      <c r="K629" s="39">
        <v>0</v>
      </c>
      <c r="L629" s="1"/>
    </row>
    <row r="630" spans="1:12" x14ac:dyDescent="0.25">
      <c r="A630" s="2">
        <v>1</v>
      </c>
      <c r="B630" s="2">
        <v>510</v>
      </c>
      <c r="C630" s="2">
        <v>59070</v>
      </c>
      <c r="D630" s="3" t="s">
        <v>71</v>
      </c>
      <c r="E630" s="39">
        <v>0</v>
      </c>
      <c r="F630" s="39">
        <v>0</v>
      </c>
      <c r="G630" s="39">
        <v>0</v>
      </c>
      <c r="H630" s="39">
        <v>0</v>
      </c>
      <c r="I630" s="39">
        <v>0</v>
      </c>
      <c r="J630" s="39">
        <v>0</v>
      </c>
      <c r="K630" s="39">
        <v>0</v>
      </c>
      <c r="L630" s="1"/>
    </row>
    <row r="631" spans="1:12" x14ac:dyDescent="0.25">
      <c r="A631" s="2">
        <v>1</v>
      </c>
      <c r="B631" s="2">
        <v>510</v>
      </c>
      <c r="C631" s="2">
        <v>59080</v>
      </c>
      <c r="D631" s="3" t="s">
        <v>77</v>
      </c>
      <c r="E631" s="39">
        <v>0</v>
      </c>
      <c r="F631" s="39">
        <v>0</v>
      </c>
      <c r="G631" s="39">
        <v>0</v>
      </c>
      <c r="H631" s="39">
        <v>0</v>
      </c>
      <c r="I631" s="39">
        <v>0</v>
      </c>
      <c r="J631" s="39">
        <v>0</v>
      </c>
      <c r="K631" s="39">
        <v>0</v>
      </c>
      <c r="L631" s="1"/>
    </row>
    <row r="632" spans="1:12" x14ac:dyDescent="0.25">
      <c r="A632" s="2">
        <v>1</v>
      </c>
      <c r="B632" s="2">
        <v>510</v>
      </c>
      <c r="C632" s="2">
        <v>59090</v>
      </c>
      <c r="D632" s="3" t="s">
        <v>98</v>
      </c>
      <c r="E632" s="39">
        <v>0</v>
      </c>
      <c r="F632" s="39">
        <v>0</v>
      </c>
      <c r="G632" s="39">
        <v>0</v>
      </c>
      <c r="H632" s="39">
        <v>0</v>
      </c>
      <c r="I632" s="39">
        <v>0</v>
      </c>
      <c r="J632" s="39">
        <v>0</v>
      </c>
      <c r="K632" s="39">
        <v>0</v>
      </c>
      <c r="L632" s="1"/>
    </row>
    <row r="633" spans="1:12" x14ac:dyDescent="0.25">
      <c r="A633" s="2">
        <v>1</v>
      </c>
      <c r="B633" s="2">
        <v>510</v>
      </c>
      <c r="C633" s="2">
        <v>59100</v>
      </c>
      <c r="D633" s="3" t="s">
        <v>15</v>
      </c>
      <c r="E633" s="39">
        <v>0</v>
      </c>
      <c r="F633" s="39">
        <v>0</v>
      </c>
      <c r="G633" s="39">
        <v>0</v>
      </c>
      <c r="H633" s="39">
        <v>0</v>
      </c>
      <c r="I633" s="39">
        <v>0</v>
      </c>
      <c r="J633" s="39">
        <v>0</v>
      </c>
      <c r="K633" s="39">
        <v>0</v>
      </c>
      <c r="L633" s="1"/>
    </row>
    <row r="634" spans="1:12" x14ac:dyDescent="0.25">
      <c r="A634" s="243" t="s">
        <v>171</v>
      </c>
      <c r="B634" s="244"/>
      <c r="C634" s="244"/>
      <c r="D634" s="244"/>
      <c r="E634" s="40">
        <f>SUM(E622:E633)</f>
        <v>0</v>
      </c>
      <c r="F634" s="40">
        <f t="shared" ref="F634:K634" si="68">SUM(F622:F633)</f>
        <v>0</v>
      </c>
      <c r="G634" s="40">
        <f t="shared" si="68"/>
        <v>0</v>
      </c>
      <c r="H634" s="40">
        <f t="shared" si="68"/>
        <v>0</v>
      </c>
      <c r="I634" s="40">
        <f t="shared" si="68"/>
        <v>0</v>
      </c>
      <c r="J634" s="40">
        <f t="shared" si="68"/>
        <v>0</v>
      </c>
      <c r="K634" s="40">
        <f t="shared" si="68"/>
        <v>0</v>
      </c>
      <c r="L634" s="1"/>
    </row>
    <row r="635" spans="1:12" x14ac:dyDescent="0.25">
      <c r="A635" s="258" t="s">
        <v>193</v>
      </c>
      <c r="B635" s="266"/>
      <c r="C635" s="266"/>
      <c r="D635" s="266"/>
      <c r="E635" s="40">
        <f>E634+E620+E609+E605+E602+E592+E587</f>
        <v>6668</v>
      </c>
      <c r="F635" s="40">
        <f>F634+F620+F609+F605+F602+F592+F587-2</f>
        <v>6070</v>
      </c>
      <c r="G635" s="40">
        <f>G634+G620+G609+G605+G602+G592+G587-1</f>
        <v>18156.759999999995</v>
      </c>
      <c r="H635" s="40">
        <f>H634+H620+H609+H605+H602+H592+H587-1</f>
        <v>10064</v>
      </c>
      <c r="I635" s="40">
        <f>I634+I620+I609+I605+I602+I592+I587</f>
        <v>3669.06</v>
      </c>
      <c r="J635" s="40">
        <f>J634+J620+J609+J605+J602+J592+J587</f>
        <v>4733</v>
      </c>
      <c r="K635" s="40">
        <f>K634+K620+K609+K605+K602+K592+K587</f>
        <v>11471.5</v>
      </c>
      <c r="L635" s="1"/>
    </row>
    <row r="636" spans="1:12" ht="28.9" customHeight="1" x14ac:dyDescent="0.35">
      <c r="A636" s="269" t="s">
        <v>383</v>
      </c>
      <c r="B636" s="270"/>
      <c r="C636" s="270"/>
      <c r="D636" s="270"/>
      <c r="E636" s="270"/>
      <c r="F636" s="270"/>
      <c r="G636" s="270"/>
      <c r="H636" s="270"/>
      <c r="I636" s="270"/>
      <c r="J636" s="270"/>
      <c r="K636" s="270"/>
      <c r="L636" s="1"/>
    </row>
    <row r="637" spans="1:12" x14ac:dyDescent="0.25">
      <c r="A637" s="245" t="s">
        <v>162</v>
      </c>
      <c r="B637" s="246"/>
      <c r="C637" s="246"/>
      <c r="D637" s="246"/>
      <c r="E637" s="268"/>
      <c r="F637" s="268"/>
      <c r="G637" s="268"/>
      <c r="H637" s="268"/>
      <c r="I637" s="268"/>
      <c r="J637" s="268"/>
      <c r="K637" s="268"/>
      <c r="L637" s="1"/>
    </row>
    <row r="638" spans="1:12" x14ac:dyDescent="0.25">
      <c r="A638" s="2">
        <v>1</v>
      </c>
      <c r="B638" s="2">
        <v>511</v>
      </c>
      <c r="C638" s="2">
        <v>51010</v>
      </c>
      <c r="D638" s="3" t="s">
        <v>416</v>
      </c>
      <c r="E638" s="39">
        <v>0</v>
      </c>
      <c r="F638" s="39">
        <v>0</v>
      </c>
      <c r="G638" s="39">
        <v>0</v>
      </c>
      <c r="H638" s="39">
        <f>'[1]2012'!F550</f>
        <v>0</v>
      </c>
      <c r="I638" s="39">
        <v>0</v>
      </c>
      <c r="J638" s="39">
        <v>0</v>
      </c>
      <c r="K638" s="39">
        <v>0</v>
      </c>
      <c r="L638" s="1"/>
    </row>
    <row r="639" spans="1:12" x14ac:dyDescent="0.25">
      <c r="A639" s="2">
        <v>1</v>
      </c>
      <c r="B639" s="2">
        <v>511</v>
      </c>
      <c r="C639" s="2">
        <v>51020</v>
      </c>
      <c r="D639" s="3" t="s">
        <v>128</v>
      </c>
      <c r="E639" s="39">
        <v>0</v>
      </c>
      <c r="F639" s="39">
        <v>0</v>
      </c>
      <c r="G639" s="39">
        <v>0</v>
      </c>
      <c r="H639" s="39">
        <f>'[1]2012'!F551</f>
        <v>0</v>
      </c>
      <c r="I639" s="39">
        <v>0</v>
      </c>
      <c r="J639" s="39">
        <v>0</v>
      </c>
      <c r="K639" s="39">
        <v>0</v>
      </c>
      <c r="L639" s="1"/>
    </row>
    <row r="640" spans="1:12" x14ac:dyDescent="0.25">
      <c r="A640" s="2">
        <v>1</v>
      </c>
      <c r="B640" s="2">
        <v>511</v>
      </c>
      <c r="C640" s="2">
        <v>51030</v>
      </c>
      <c r="D640" s="3" t="s">
        <v>129</v>
      </c>
      <c r="E640" s="39">
        <v>0</v>
      </c>
      <c r="F640" s="39">
        <v>0</v>
      </c>
      <c r="G640" s="39">
        <v>0</v>
      </c>
      <c r="H640" s="39">
        <v>0</v>
      </c>
      <c r="I640" s="39">
        <v>0</v>
      </c>
      <c r="J640" s="39">
        <v>0</v>
      </c>
      <c r="K640" s="42">
        <v>0</v>
      </c>
      <c r="L640" s="173"/>
    </row>
    <row r="641" spans="1:12" x14ac:dyDescent="0.25">
      <c r="A641" s="2">
        <v>1</v>
      </c>
      <c r="B641" s="2">
        <v>511</v>
      </c>
      <c r="C641" s="2">
        <v>51040</v>
      </c>
      <c r="D641" s="3" t="s">
        <v>130</v>
      </c>
      <c r="E641" s="39">
        <v>0</v>
      </c>
      <c r="F641" s="39">
        <v>0</v>
      </c>
      <c r="G641" s="39">
        <v>0</v>
      </c>
      <c r="H641" s="39">
        <v>0</v>
      </c>
      <c r="I641" s="39">
        <v>0</v>
      </c>
      <c r="J641" s="39">
        <v>0</v>
      </c>
      <c r="K641" s="42">
        <f>[7]Sheet1!L79</f>
        <v>0</v>
      </c>
      <c r="L641" s="173"/>
    </row>
    <row r="642" spans="1:12" x14ac:dyDescent="0.25">
      <c r="A642" s="243" t="s">
        <v>158</v>
      </c>
      <c r="B642" s="244"/>
      <c r="C642" s="244"/>
      <c r="D642" s="244"/>
      <c r="E642" s="40">
        <f>SUM(E638:E641)</f>
        <v>0</v>
      </c>
      <c r="F642" s="40">
        <f t="shared" ref="F642:K642" si="69">SUM(F638:F641)</f>
        <v>0</v>
      </c>
      <c r="G642" s="40">
        <f t="shared" si="69"/>
        <v>0</v>
      </c>
      <c r="H642" s="40">
        <f t="shared" si="69"/>
        <v>0</v>
      </c>
      <c r="I642" s="40">
        <f t="shared" si="69"/>
        <v>0</v>
      </c>
      <c r="J642" s="40">
        <f t="shared" si="69"/>
        <v>0</v>
      </c>
      <c r="K642" s="40">
        <f t="shared" si="69"/>
        <v>0</v>
      </c>
      <c r="L642" s="1"/>
    </row>
    <row r="643" spans="1:12" x14ac:dyDescent="0.25">
      <c r="A643" s="245" t="s">
        <v>161</v>
      </c>
      <c r="B643" s="246"/>
      <c r="C643" s="246"/>
      <c r="D643" s="246"/>
      <c r="E643" s="261"/>
      <c r="F643" s="261"/>
      <c r="G643" s="261"/>
      <c r="H643" s="261"/>
      <c r="I643" s="261"/>
      <c r="J643" s="261"/>
      <c r="K643" s="261"/>
      <c r="L643" s="1"/>
    </row>
    <row r="644" spans="1:12" x14ac:dyDescent="0.25">
      <c r="A644" s="2">
        <v>1</v>
      </c>
      <c r="B644" s="2">
        <v>511</v>
      </c>
      <c r="C644" s="2">
        <v>52010</v>
      </c>
      <c r="D644" s="3" t="s">
        <v>3</v>
      </c>
      <c r="E644" s="39">
        <v>0</v>
      </c>
      <c r="F644" s="39">
        <v>0</v>
      </c>
      <c r="G644" s="39">
        <v>0</v>
      </c>
      <c r="H644" s="39">
        <v>0</v>
      </c>
      <c r="I644" s="39">
        <v>0</v>
      </c>
      <c r="J644" s="39">
        <v>0</v>
      </c>
      <c r="K644" s="39">
        <v>0</v>
      </c>
      <c r="L644" s="1"/>
    </row>
    <row r="645" spans="1:12" x14ac:dyDescent="0.25">
      <c r="A645" s="2">
        <v>1</v>
      </c>
      <c r="B645" s="2">
        <v>511</v>
      </c>
      <c r="C645" s="2">
        <v>52020</v>
      </c>
      <c r="D645" s="3" t="s">
        <v>34</v>
      </c>
      <c r="E645" s="39">
        <v>0</v>
      </c>
      <c r="F645" s="39">
        <v>0</v>
      </c>
      <c r="G645" s="39">
        <v>0</v>
      </c>
      <c r="H645" s="39">
        <v>0</v>
      </c>
      <c r="I645" s="39">
        <v>0</v>
      </c>
      <c r="J645" s="39">
        <v>0</v>
      </c>
      <c r="K645" s="39">
        <v>0</v>
      </c>
      <c r="L645" s="1"/>
    </row>
    <row r="646" spans="1:12" x14ac:dyDescent="0.25">
      <c r="A646" s="2">
        <v>1</v>
      </c>
      <c r="B646" s="2">
        <v>511</v>
      </c>
      <c r="C646" s="2">
        <v>52040</v>
      </c>
      <c r="D646" s="3" t="s">
        <v>59</v>
      </c>
      <c r="E646" s="39">
        <v>0</v>
      </c>
      <c r="F646" s="39">
        <v>0</v>
      </c>
      <c r="G646" s="39">
        <v>0</v>
      </c>
      <c r="H646" s="39">
        <v>0</v>
      </c>
      <c r="I646" s="39">
        <v>0</v>
      </c>
      <c r="J646" s="39">
        <v>0</v>
      </c>
      <c r="K646" s="39">
        <v>0</v>
      </c>
      <c r="L646" s="1"/>
    </row>
    <row r="647" spans="1:12" x14ac:dyDescent="0.25">
      <c r="A647" s="2">
        <v>1</v>
      </c>
      <c r="B647" s="2">
        <v>511</v>
      </c>
      <c r="C647" s="2">
        <v>52050</v>
      </c>
      <c r="D647" s="3" t="s">
        <v>60</v>
      </c>
      <c r="E647" s="39">
        <v>0</v>
      </c>
      <c r="F647" s="39">
        <v>0</v>
      </c>
      <c r="G647" s="39">
        <v>0</v>
      </c>
      <c r="H647" s="39">
        <v>0</v>
      </c>
      <c r="I647" s="39">
        <v>0</v>
      </c>
      <c r="J647" s="39">
        <v>0</v>
      </c>
      <c r="K647" s="39">
        <v>0</v>
      </c>
      <c r="L647" s="1"/>
    </row>
    <row r="648" spans="1:12" x14ac:dyDescent="0.25">
      <c r="A648" s="2">
        <v>1</v>
      </c>
      <c r="B648" s="2">
        <v>511</v>
      </c>
      <c r="C648" s="2">
        <v>52060</v>
      </c>
      <c r="D648" s="3" t="s">
        <v>61</v>
      </c>
      <c r="E648" s="39">
        <v>0</v>
      </c>
      <c r="F648" s="39">
        <v>0</v>
      </c>
      <c r="G648" s="39">
        <v>0</v>
      </c>
      <c r="H648" s="39">
        <v>0</v>
      </c>
      <c r="I648" s="39">
        <v>0</v>
      </c>
      <c r="J648" s="39">
        <v>0</v>
      </c>
      <c r="K648" s="39">
        <v>0</v>
      </c>
      <c r="L648" s="1"/>
    </row>
    <row r="649" spans="1:12" x14ac:dyDescent="0.25">
      <c r="A649" s="2">
        <v>1</v>
      </c>
      <c r="B649" s="2">
        <v>511</v>
      </c>
      <c r="C649" s="2">
        <v>52070</v>
      </c>
      <c r="D649" s="3" t="s">
        <v>62</v>
      </c>
      <c r="E649" s="39">
        <v>0</v>
      </c>
      <c r="F649" s="39">
        <v>0</v>
      </c>
      <c r="G649" s="39">
        <v>0</v>
      </c>
      <c r="H649" s="39">
        <v>0</v>
      </c>
      <c r="I649" s="39">
        <v>0</v>
      </c>
      <c r="J649" s="39">
        <v>0</v>
      </c>
      <c r="K649" s="39">
        <v>0</v>
      </c>
      <c r="L649" s="1"/>
    </row>
    <row r="650" spans="1:12" x14ac:dyDescent="0.25">
      <c r="A650" s="2">
        <v>1</v>
      </c>
      <c r="B650" s="2">
        <v>511</v>
      </c>
      <c r="C650" s="2">
        <v>52110</v>
      </c>
      <c r="D650" s="3" t="s">
        <v>5</v>
      </c>
      <c r="E650" s="39">
        <v>0</v>
      </c>
      <c r="F650" s="39">
        <v>0</v>
      </c>
      <c r="G650" s="39">
        <v>0</v>
      </c>
      <c r="H650" s="39">
        <v>0</v>
      </c>
      <c r="I650" s="39">
        <v>0</v>
      </c>
      <c r="J650" s="39">
        <v>0</v>
      </c>
      <c r="K650" s="39">
        <v>0</v>
      </c>
      <c r="L650" s="1"/>
    </row>
    <row r="651" spans="1:12" x14ac:dyDescent="0.25">
      <c r="A651" s="243" t="s">
        <v>159</v>
      </c>
      <c r="B651" s="244"/>
      <c r="C651" s="244"/>
      <c r="D651" s="244"/>
      <c r="E651" s="40">
        <f>SUM(E644:E650)</f>
        <v>0</v>
      </c>
      <c r="F651" s="40">
        <f t="shared" ref="F651:K651" si="70">SUM(F644:F650)</f>
        <v>0</v>
      </c>
      <c r="G651" s="40">
        <f t="shared" si="70"/>
        <v>0</v>
      </c>
      <c r="H651" s="40">
        <f t="shared" si="70"/>
        <v>0</v>
      </c>
      <c r="I651" s="40">
        <f t="shared" si="70"/>
        <v>0</v>
      </c>
      <c r="J651" s="40">
        <f t="shared" si="70"/>
        <v>0</v>
      </c>
      <c r="K651" s="40">
        <f t="shared" si="70"/>
        <v>0</v>
      </c>
      <c r="L651" s="1"/>
    </row>
    <row r="652" spans="1:12" x14ac:dyDescent="0.25">
      <c r="A652" s="245" t="s">
        <v>160</v>
      </c>
      <c r="B652" s="246"/>
      <c r="C652" s="246"/>
      <c r="D652" s="246"/>
      <c r="E652" s="261"/>
      <c r="F652" s="261"/>
      <c r="G652" s="261"/>
      <c r="H652" s="261"/>
      <c r="I652" s="261"/>
      <c r="J652" s="261"/>
      <c r="K652" s="261"/>
      <c r="L652" s="1"/>
    </row>
    <row r="653" spans="1:12" x14ac:dyDescent="0.25">
      <c r="A653" s="2">
        <v>1</v>
      </c>
      <c r="B653" s="2">
        <v>511</v>
      </c>
      <c r="C653" s="2">
        <v>53010</v>
      </c>
      <c r="D653" s="3" t="s">
        <v>36</v>
      </c>
      <c r="E653" s="39">
        <v>139</v>
      </c>
      <c r="F653" s="39">
        <v>0</v>
      </c>
      <c r="G653" s="39">
        <v>68.45</v>
      </c>
      <c r="H653" s="39">
        <v>0</v>
      </c>
      <c r="I653" s="39">
        <v>0</v>
      </c>
      <c r="J653" s="39">
        <v>0</v>
      </c>
      <c r="K653" s="39">
        <v>0</v>
      </c>
      <c r="L653" s="1"/>
    </row>
    <row r="654" spans="1:12" x14ac:dyDescent="0.25">
      <c r="A654" s="2">
        <v>1</v>
      </c>
      <c r="B654" s="2">
        <v>511</v>
      </c>
      <c r="C654" s="2">
        <v>53030</v>
      </c>
      <c r="D654" s="3" t="s">
        <v>6</v>
      </c>
      <c r="E654" s="39">
        <v>465</v>
      </c>
      <c r="F654" s="39">
        <v>319</v>
      </c>
      <c r="G654" s="39">
        <v>136.81</v>
      </c>
      <c r="H654" s="39">
        <v>475</v>
      </c>
      <c r="I654" s="39">
        <v>0</v>
      </c>
      <c r="J654" s="39">
        <v>0</v>
      </c>
      <c r="K654" s="39">
        <v>0</v>
      </c>
      <c r="L654" s="1"/>
    </row>
    <row r="655" spans="1:12" x14ac:dyDescent="0.25">
      <c r="A655" s="2">
        <v>1</v>
      </c>
      <c r="B655" s="2">
        <v>511</v>
      </c>
      <c r="C655" s="2">
        <v>53060</v>
      </c>
      <c r="D655" s="3" t="s">
        <v>8</v>
      </c>
      <c r="E655" s="39">
        <v>0</v>
      </c>
      <c r="F655" s="39">
        <v>0</v>
      </c>
      <c r="G655" s="39">
        <v>0</v>
      </c>
      <c r="H655" s="39">
        <v>0</v>
      </c>
      <c r="I655" s="39">
        <v>0</v>
      </c>
      <c r="J655" s="39">
        <v>0</v>
      </c>
      <c r="K655" s="39">
        <v>0</v>
      </c>
      <c r="L655" s="1"/>
    </row>
    <row r="656" spans="1:12" x14ac:dyDescent="0.25">
      <c r="A656" s="2">
        <v>1</v>
      </c>
      <c r="B656" s="2">
        <v>511</v>
      </c>
      <c r="C656" s="2">
        <v>53070</v>
      </c>
      <c r="D656" s="3" t="s">
        <v>9</v>
      </c>
      <c r="E656" s="39">
        <v>0</v>
      </c>
      <c r="F656" s="39">
        <v>0</v>
      </c>
      <c r="G656" s="39">
        <v>0</v>
      </c>
      <c r="H656" s="39">
        <v>0</v>
      </c>
      <c r="I656" s="39">
        <v>0</v>
      </c>
      <c r="J656" s="39">
        <v>0</v>
      </c>
      <c r="K656" s="39">
        <v>0</v>
      </c>
      <c r="L656" s="1"/>
    </row>
    <row r="657" spans="1:12" x14ac:dyDescent="0.25">
      <c r="A657" s="2">
        <v>1</v>
      </c>
      <c r="B657" s="2">
        <v>511</v>
      </c>
      <c r="C657" s="2">
        <v>53080</v>
      </c>
      <c r="D657" s="3" t="s">
        <v>37</v>
      </c>
      <c r="E657" s="39">
        <v>0</v>
      </c>
      <c r="F657" s="39">
        <v>0</v>
      </c>
      <c r="G657" s="39">
        <v>0</v>
      </c>
      <c r="H657" s="39">
        <v>0</v>
      </c>
      <c r="I657" s="39">
        <v>0</v>
      </c>
      <c r="J657" s="39">
        <v>0</v>
      </c>
      <c r="K657" s="39">
        <v>0</v>
      </c>
      <c r="L657" s="1"/>
    </row>
    <row r="658" spans="1:12" x14ac:dyDescent="0.25">
      <c r="A658" s="2">
        <v>1</v>
      </c>
      <c r="B658" s="2">
        <v>511</v>
      </c>
      <c r="C658" s="2">
        <v>53090</v>
      </c>
      <c r="D658" s="3" t="s">
        <v>65</v>
      </c>
      <c r="E658" s="39">
        <v>0</v>
      </c>
      <c r="F658" s="39">
        <v>0</v>
      </c>
      <c r="G658" s="39">
        <v>0</v>
      </c>
      <c r="H658" s="39">
        <v>0</v>
      </c>
      <c r="I658" s="39">
        <v>0</v>
      </c>
      <c r="J658" s="39">
        <v>0</v>
      </c>
      <c r="K658" s="39">
        <v>0</v>
      </c>
      <c r="L658" s="1"/>
    </row>
    <row r="659" spans="1:12" x14ac:dyDescent="0.25">
      <c r="A659" s="2">
        <v>1</v>
      </c>
      <c r="B659" s="2">
        <v>511</v>
      </c>
      <c r="C659" s="2">
        <v>53110</v>
      </c>
      <c r="D659" s="3" t="s">
        <v>11</v>
      </c>
      <c r="E659" s="39">
        <v>0</v>
      </c>
      <c r="F659" s="39">
        <v>0</v>
      </c>
      <c r="G659" s="39">
        <v>0</v>
      </c>
      <c r="H659" s="39">
        <v>0</v>
      </c>
      <c r="I659" s="39">
        <v>0</v>
      </c>
      <c r="J659" s="39">
        <v>0</v>
      </c>
      <c r="K659" s="39">
        <v>0</v>
      </c>
      <c r="L659" s="1"/>
    </row>
    <row r="660" spans="1:12" x14ac:dyDescent="0.25">
      <c r="A660" s="2">
        <v>1</v>
      </c>
      <c r="B660" s="2">
        <v>511</v>
      </c>
      <c r="C660" s="2">
        <v>53130</v>
      </c>
      <c r="D660" s="3" t="s">
        <v>12</v>
      </c>
      <c r="E660" s="39">
        <v>0</v>
      </c>
      <c r="F660" s="39">
        <v>0</v>
      </c>
      <c r="G660" s="39">
        <v>0</v>
      </c>
      <c r="H660" s="39">
        <v>0</v>
      </c>
      <c r="I660" s="39">
        <v>0</v>
      </c>
      <c r="J660" s="39">
        <v>0</v>
      </c>
      <c r="K660" s="39">
        <v>0</v>
      </c>
      <c r="L660" s="1"/>
    </row>
    <row r="661" spans="1:12" x14ac:dyDescent="0.25">
      <c r="A661" s="2">
        <v>1</v>
      </c>
      <c r="B661" s="2">
        <v>511</v>
      </c>
      <c r="C661" s="2">
        <v>53150</v>
      </c>
      <c r="D661" s="3" t="s">
        <v>13</v>
      </c>
      <c r="E661" s="39">
        <v>0</v>
      </c>
      <c r="F661" s="39">
        <v>0</v>
      </c>
      <c r="G661" s="39">
        <v>0</v>
      </c>
      <c r="H661" s="39">
        <v>0</v>
      </c>
      <c r="I661" s="39">
        <v>0</v>
      </c>
      <c r="J661" s="39">
        <v>0</v>
      </c>
      <c r="K661" s="39">
        <v>0</v>
      </c>
      <c r="L661" s="1"/>
    </row>
    <row r="662" spans="1:12" x14ac:dyDescent="0.25">
      <c r="A662" s="2">
        <v>1</v>
      </c>
      <c r="B662" s="2">
        <v>511</v>
      </c>
      <c r="C662" s="2">
        <v>53160</v>
      </c>
      <c r="D662" s="3" t="s">
        <v>14</v>
      </c>
      <c r="E662" s="39">
        <v>0</v>
      </c>
      <c r="F662" s="39">
        <v>0</v>
      </c>
      <c r="G662" s="39">
        <v>0</v>
      </c>
      <c r="H662" s="39">
        <v>0</v>
      </c>
      <c r="I662" s="39">
        <v>0</v>
      </c>
      <c r="J662" s="39">
        <v>0</v>
      </c>
      <c r="K662" s="39">
        <v>0</v>
      </c>
      <c r="L662" s="1"/>
    </row>
    <row r="663" spans="1:12" x14ac:dyDescent="0.25">
      <c r="A663" s="2">
        <v>1</v>
      </c>
      <c r="B663" s="2">
        <v>511</v>
      </c>
      <c r="C663" s="2">
        <v>53170</v>
      </c>
      <c r="D663" s="3" t="s">
        <v>15</v>
      </c>
      <c r="E663" s="39">
        <v>58742</v>
      </c>
      <c r="F663" s="39">
        <v>35554</v>
      </c>
      <c r="G663" s="39">
        <v>17004</v>
      </c>
      <c r="H663" s="39">
        <v>0</v>
      </c>
      <c r="I663" s="39">
        <v>0</v>
      </c>
      <c r="J663" s="39">
        <v>0</v>
      </c>
      <c r="K663" s="39">
        <v>0</v>
      </c>
      <c r="L663" s="1"/>
    </row>
    <row r="664" spans="1:12" s="121" customFormat="1" x14ac:dyDescent="0.25">
      <c r="A664" s="36">
        <v>1</v>
      </c>
      <c r="B664" s="36">
        <v>511</v>
      </c>
      <c r="C664" s="36">
        <v>53171</v>
      </c>
      <c r="D664" s="123" t="s">
        <v>373</v>
      </c>
      <c r="E664" s="42">
        <v>0</v>
      </c>
      <c r="F664" s="42">
        <v>0</v>
      </c>
      <c r="G664" s="42">
        <v>0</v>
      </c>
      <c r="H664" s="39">
        <v>0</v>
      </c>
      <c r="I664" s="39">
        <v>0</v>
      </c>
      <c r="J664" s="39">
        <v>0</v>
      </c>
      <c r="K664" s="42">
        <v>0</v>
      </c>
      <c r="L664" s="1"/>
    </row>
    <row r="665" spans="1:12" x14ac:dyDescent="0.25">
      <c r="A665" s="243" t="s">
        <v>163</v>
      </c>
      <c r="B665" s="244"/>
      <c r="C665" s="244"/>
      <c r="D665" s="244"/>
      <c r="E665" s="40">
        <f>SUM(E653:E664)-1</f>
        <v>59345</v>
      </c>
      <c r="F665" s="40">
        <f t="shared" ref="F665:K665" si="71">SUM(F653:F664)</f>
        <v>35873</v>
      </c>
      <c r="G665" s="40">
        <f t="shared" si="71"/>
        <v>17209.259999999998</v>
      </c>
      <c r="H665" s="40">
        <f t="shared" si="71"/>
        <v>475</v>
      </c>
      <c r="I665" s="40">
        <f t="shared" si="71"/>
        <v>0</v>
      </c>
      <c r="J665" s="40">
        <f t="shared" si="71"/>
        <v>0</v>
      </c>
      <c r="K665" s="40">
        <f t="shared" si="71"/>
        <v>0</v>
      </c>
      <c r="L665" s="1"/>
    </row>
    <row r="666" spans="1:12" x14ac:dyDescent="0.25">
      <c r="A666" s="245" t="s">
        <v>164</v>
      </c>
      <c r="B666" s="246"/>
      <c r="C666" s="246"/>
      <c r="D666" s="246"/>
      <c r="E666" s="261"/>
      <c r="F666" s="261"/>
      <c r="G666" s="261"/>
      <c r="H666" s="261"/>
      <c r="I666" s="261"/>
      <c r="J666" s="261"/>
      <c r="K666" s="261"/>
      <c r="L666" s="1"/>
    </row>
    <row r="667" spans="1:12" x14ac:dyDescent="0.25">
      <c r="A667" s="2">
        <v>1</v>
      </c>
      <c r="B667" s="2">
        <v>511</v>
      </c>
      <c r="C667" s="2">
        <v>54010</v>
      </c>
      <c r="D667" s="3" t="s">
        <v>16</v>
      </c>
      <c r="E667" s="39">
        <v>0</v>
      </c>
      <c r="F667" s="39">
        <v>0</v>
      </c>
      <c r="G667" s="39">
        <v>0</v>
      </c>
      <c r="H667" s="39">
        <v>0</v>
      </c>
      <c r="I667" s="39">
        <v>0</v>
      </c>
      <c r="J667" s="39">
        <v>0</v>
      </c>
      <c r="K667" s="39">
        <v>0</v>
      </c>
      <c r="L667" s="1"/>
    </row>
    <row r="668" spans="1:12" x14ac:dyDescent="0.25">
      <c r="A668" s="2">
        <v>1</v>
      </c>
      <c r="B668" s="2">
        <v>511</v>
      </c>
      <c r="C668" s="2">
        <v>54140</v>
      </c>
      <c r="D668" s="3" t="s">
        <v>17</v>
      </c>
      <c r="E668" s="39">
        <v>0</v>
      </c>
      <c r="F668" s="39">
        <v>0</v>
      </c>
      <c r="G668" s="39">
        <v>0</v>
      </c>
      <c r="H668" s="39">
        <v>0</v>
      </c>
      <c r="I668" s="39">
        <v>0</v>
      </c>
      <c r="J668" s="39">
        <v>0</v>
      </c>
      <c r="K668" s="39">
        <v>0</v>
      </c>
      <c r="L668" s="1"/>
    </row>
    <row r="669" spans="1:12" x14ac:dyDescent="0.25">
      <c r="A669" s="243" t="s">
        <v>166</v>
      </c>
      <c r="B669" s="244"/>
      <c r="C669" s="244"/>
      <c r="D669" s="244"/>
      <c r="E669" s="40">
        <f>SUM(E667:E668)</f>
        <v>0</v>
      </c>
      <c r="F669" s="40">
        <f t="shared" ref="F669:K669" si="72">SUM(F667:F668)</f>
        <v>0</v>
      </c>
      <c r="G669" s="40">
        <f t="shared" si="72"/>
        <v>0</v>
      </c>
      <c r="H669" s="40">
        <f t="shared" si="72"/>
        <v>0</v>
      </c>
      <c r="I669" s="40">
        <f t="shared" si="72"/>
        <v>0</v>
      </c>
      <c r="J669" s="40">
        <f t="shared" si="72"/>
        <v>0</v>
      </c>
      <c r="K669" s="40">
        <f t="shared" si="72"/>
        <v>0</v>
      </c>
      <c r="L669" s="1"/>
    </row>
    <row r="670" spans="1:12" x14ac:dyDescent="0.25">
      <c r="A670" s="245" t="s">
        <v>165</v>
      </c>
      <c r="B670" s="246"/>
      <c r="C670" s="246"/>
      <c r="D670" s="246"/>
      <c r="E670" s="261"/>
      <c r="F670" s="261"/>
      <c r="G670" s="261"/>
      <c r="H670" s="261"/>
      <c r="I670" s="261"/>
      <c r="J670" s="261"/>
      <c r="K670" s="261"/>
      <c r="L670" s="1"/>
    </row>
    <row r="671" spans="1:12" x14ac:dyDescent="0.25">
      <c r="A671" s="2">
        <v>1</v>
      </c>
      <c r="B671" s="2">
        <v>511</v>
      </c>
      <c r="C671" s="2">
        <v>55010</v>
      </c>
      <c r="D671" s="3" t="s">
        <v>18</v>
      </c>
      <c r="E671" s="39">
        <v>0</v>
      </c>
      <c r="F671" s="39">
        <v>0</v>
      </c>
      <c r="G671" s="39">
        <v>0</v>
      </c>
      <c r="H671" s="39">
        <v>0</v>
      </c>
      <c r="I671" s="39">
        <v>0</v>
      </c>
      <c r="J671" s="39">
        <v>0</v>
      </c>
      <c r="K671" s="39">
        <v>0</v>
      </c>
      <c r="L671" s="1"/>
    </row>
    <row r="672" spans="1:12" x14ac:dyDescent="0.25">
      <c r="A672" s="2">
        <v>1</v>
      </c>
      <c r="B672" s="2">
        <v>511</v>
      </c>
      <c r="C672" s="2">
        <v>55020</v>
      </c>
      <c r="D672" s="3" t="s">
        <v>43</v>
      </c>
      <c r="E672" s="39">
        <v>0</v>
      </c>
      <c r="F672" s="39">
        <v>0</v>
      </c>
      <c r="G672" s="39">
        <v>0</v>
      </c>
      <c r="H672" s="39">
        <v>0</v>
      </c>
      <c r="I672" s="39">
        <v>0</v>
      </c>
      <c r="J672" s="39">
        <v>0</v>
      </c>
      <c r="K672" s="39">
        <v>0</v>
      </c>
      <c r="L672" s="1"/>
    </row>
    <row r="673" spans="1:12" x14ac:dyDescent="0.25">
      <c r="A673" s="2">
        <v>1</v>
      </c>
      <c r="B673" s="2">
        <v>511</v>
      </c>
      <c r="C673" s="2">
        <v>55040</v>
      </c>
      <c r="D673" s="3" t="s">
        <v>44</v>
      </c>
      <c r="E673" s="39">
        <v>0</v>
      </c>
      <c r="F673" s="39">
        <v>0</v>
      </c>
      <c r="G673" s="39">
        <v>0</v>
      </c>
      <c r="H673" s="39">
        <v>0</v>
      </c>
      <c r="I673" s="39">
        <v>0</v>
      </c>
      <c r="J673" s="39">
        <v>0</v>
      </c>
      <c r="K673" s="39">
        <v>0</v>
      </c>
      <c r="L673" s="1"/>
    </row>
    <row r="674" spans="1:12" x14ac:dyDescent="0.25">
      <c r="A674" s="243" t="s">
        <v>167</v>
      </c>
      <c r="B674" s="244"/>
      <c r="C674" s="244"/>
      <c r="D674" s="244"/>
      <c r="E674" s="40">
        <f>SUM(E671:E673)</f>
        <v>0</v>
      </c>
      <c r="F674" s="40">
        <f t="shared" ref="F674:K674" si="73">SUM(F671:F673)</f>
        <v>0</v>
      </c>
      <c r="G674" s="40">
        <f t="shared" si="73"/>
        <v>0</v>
      </c>
      <c r="H674" s="40">
        <f t="shared" si="73"/>
        <v>0</v>
      </c>
      <c r="I674" s="40">
        <f t="shared" si="73"/>
        <v>0</v>
      </c>
      <c r="J674" s="40">
        <f t="shared" si="73"/>
        <v>0</v>
      </c>
      <c r="K674" s="40">
        <f t="shared" si="73"/>
        <v>0</v>
      </c>
      <c r="L674" s="1"/>
    </row>
    <row r="675" spans="1:12" x14ac:dyDescent="0.25">
      <c r="A675" s="245" t="s">
        <v>168</v>
      </c>
      <c r="B675" s="246"/>
      <c r="C675" s="246"/>
      <c r="D675" s="246"/>
      <c r="E675" s="259"/>
      <c r="F675" s="259"/>
      <c r="G675" s="259"/>
      <c r="H675" s="259"/>
      <c r="I675" s="259"/>
      <c r="J675" s="259"/>
      <c r="K675" s="259"/>
      <c r="L675" s="1"/>
    </row>
    <row r="676" spans="1:12" x14ac:dyDescent="0.25">
      <c r="A676" s="2">
        <v>1</v>
      </c>
      <c r="B676" s="2">
        <v>511</v>
      </c>
      <c r="C676" s="2">
        <v>56040</v>
      </c>
      <c r="D676" s="3" t="s">
        <v>46</v>
      </c>
      <c r="E676" s="39">
        <v>0</v>
      </c>
      <c r="F676" s="39">
        <v>0</v>
      </c>
      <c r="G676" s="39">
        <v>0</v>
      </c>
      <c r="H676" s="39">
        <v>0</v>
      </c>
      <c r="I676" s="39">
        <v>0</v>
      </c>
      <c r="J676" s="39">
        <v>0</v>
      </c>
      <c r="K676" s="42">
        <v>0</v>
      </c>
      <c r="L676" s="173"/>
    </row>
    <row r="677" spans="1:12" x14ac:dyDescent="0.25">
      <c r="A677" s="2">
        <v>1</v>
      </c>
      <c r="B677" s="2">
        <v>511</v>
      </c>
      <c r="C677" s="2">
        <v>56050</v>
      </c>
      <c r="D677" s="3" t="s">
        <v>47</v>
      </c>
      <c r="E677" s="39">
        <v>0</v>
      </c>
      <c r="F677" s="39">
        <v>0</v>
      </c>
      <c r="G677" s="39">
        <v>0</v>
      </c>
      <c r="H677" s="39">
        <v>0</v>
      </c>
      <c r="I677" s="39">
        <v>0</v>
      </c>
      <c r="J677" s="39">
        <v>0</v>
      </c>
      <c r="K677" s="42">
        <v>0</v>
      </c>
      <c r="L677" s="173"/>
    </row>
    <row r="678" spans="1:12" x14ac:dyDescent="0.25">
      <c r="A678" s="2">
        <v>1</v>
      </c>
      <c r="B678" s="2">
        <v>511</v>
      </c>
      <c r="C678" s="2">
        <v>56070</v>
      </c>
      <c r="D678" s="3" t="s">
        <v>73</v>
      </c>
      <c r="E678" s="39">
        <v>0</v>
      </c>
      <c r="F678" s="39">
        <v>588</v>
      </c>
      <c r="G678" s="39">
        <v>0</v>
      </c>
      <c r="H678" s="39">
        <v>0</v>
      </c>
      <c r="I678" s="39">
        <v>0</v>
      </c>
      <c r="J678" s="39">
        <v>0</v>
      </c>
      <c r="K678" s="42">
        <v>0</v>
      </c>
      <c r="L678" s="173"/>
    </row>
    <row r="679" spans="1:12" x14ac:dyDescent="0.25">
      <c r="A679" s="2">
        <v>1</v>
      </c>
      <c r="B679" s="2">
        <v>511</v>
      </c>
      <c r="C679" s="2">
        <v>56090</v>
      </c>
      <c r="D679" s="3" t="s">
        <v>49</v>
      </c>
      <c r="E679" s="39">
        <v>0</v>
      </c>
      <c r="F679" s="39">
        <v>0</v>
      </c>
      <c r="G679" s="39">
        <v>0</v>
      </c>
      <c r="H679" s="39">
        <v>0</v>
      </c>
      <c r="I679" s="39">
        <v>0</v>
      </c>
      <c r="J679" s="39">
        <v>0</v>
      </c>
      <c r="K679" s="42">
        <v>0</v>
      </c>
      <c r="L679" s="173"/>
    </row>
    <row r="680" spans="1:12" x14ac:dyDescent="0.25">
      <c r="A680" s="2">
        <v>1</v>
      </c>
      <c r="B680" s="2">
        <v>511</v>
      </c>
      <c r="C680" s="2">
        <v>56110</v>
      </c>
      <c r="D680" s="3" t="s">
        <v>50</v>
      </c>
      <c r="E680" s="39">
        <v>0</v>
      </c>
      <c r="F680" s="39">
        <v>0</v>
      </c>
      <c r="G680" s="39">
        <v>0</v>
      </c>
      <c r="H680" s="39">
        <v>0</v>
      </c>
      <c r="I680" s="39">
        <v>0</v>
      </c>
      <c r="J680" s="39">
        <v>0</v>
      </c>
      <c r="K680" s="42">
        <v>0</v>
      </c>
      <c r="L680" s="173"/>
    </row>
    <row r="681" spans="1:12" x14ac:dyDescent="0.25">
      <c r="A681" s="2">
        <v>1</v>
      </c>
      <c r="B681" s="2">
        <v>511</v>
      </c>
      <c r="C681" s="2">
        <v>56120</v>
      </c>
      <c r="D681" s="3" t="s">
        <v>51</v>
      </c>
      <c r="E681" s="39">
        <v>0</v>
      </c>
      <c r="F681" s="39">
        <v>0</v>
      </c>
      <c r="G681" s="39">
        <v>0</v>
      </c>
      <c r="H681" s="39">
        <v>0</v>
      </c>
      <c r="I681" s="39">
        <v>0</v>
      </c>
      <c r="J681" s="39">
        <v>0</v>
      </c>
      <c r="K681" s="42">
        <v>0</v>
      </c>
      <c r="L681" s="173"/>
    </row>
    <row r="682" spans="1:12" x14ac:dyDescent="0.25">
      <c r="A682" s="2">
        <v>1</v>
      </c>
      <c r="B682" s="2">
        <v>511</v>
      </c>
      <c r="C682" s="2">
        <v>56140</v>
      </c>
      <c r="D682" s="3" t="s">
        <v>52</v>
      </c>
      <c r="E682" s="39">
        <v>0</v>
      </c>
      <c r="F682" s="39">
        <v>0</v>
      </c>
      <c r="G682" s="39">
        <v>0</v>
      </c>
      <c r="H682" s="39">
        <v>0</v>
      </c>
      <c r="I682" s="39">
        <v>0</v>
      </c>
      <c r="J682" s="39">
        <v>0</v>
      </c>
      <c r="K682" s="39">
        <v>0</v>
      </c>
      <c r="L682" s="1"/>
    </row>
    <row r="683" spans="1:12" x14ac:dyDescent="0.25">
      <c r="A683" s="2">
        <v>1</v>
      </c>
      <c r="B683" s="2">
        <v>511</v>
      </c>
      <c r="C683" s="2">
        <v>56150</v>
      </c>
      <c r="D683" s="3" t="s">
        <v>53</v>
      </c>
      <c r="E683" s="39">
        <v>0</v>
      </c>
      <c r="F683" s="39">
        <v>0</v>
      </c>
      <c r="G683" s="39">
        <v>0</v>
      </c>
      <c r="H683" s="39">
        <v>0</v>
      </c>
      <c r="I683" s="39">
        <v>0</v>
      </c>
      <c r="J683" s="39">
        <v>0</v>
      </c>
      <c r="K683" s="39">
        <v>0</v>
      </c>
      <c r="L683" s="1"/>
    </row>
    <row r="684" spans="1:12" x14ac:dyDescent="0.25">
      <c r="A684" s="258" t="s">
        <v>169</v>
      </c>
      <c r="B684" s="266"/>
      <c r="C684" s="266"/>
      <c r="D684" s="266"/>
      <c r="E684" s="40">
        <f>SUM(E676:E683)</f>
        <v>0</v>
      </c>
      <c r="F684" s="40">
        <f t="shared" ref="F684:K684" si="74">SUM(F676:F683)</f>
        <v>588</v>
      </c>
      <c r="G684" s="40">
        <f t="shared" si="74"/>
        <v>0</v>
      </c>
      <c r="H684" s="40">
        <f>SUM(H676:H683)</f>
        <v>0</v>
      </c>
      <c r="I684" s="40">
        <f t="shared" si="74"/>
        <v>0</v>
      </c>
      <c r="J684" s="40">
        <f t="shared" si="74"/>
        <v>0</v>
      </c>
      <c r="K684" s="40">
        <f t="shared" si="74"/>
        <v>0</v>
      </c>
      <c r="L684" s="1"/>
    </row>
    <row r="685" spans="1:12" x14ac:dyDescent="0.25">
      <c r="A685" s="245" t="s">
        <v>170</v>
      </c>
      <c r="B685" s="246"/>
      <c r="C685" s="246"/>
      <c r="D685" s="246"/>
      <c r="E685" s="259"/>
      <c r="F685" s="259"/>
      <c r="G685" s="259"/>
      <c r="H685" s="259"/>
      <c r="I685" s="259"/>
      <c r="J685" s="259"/>
      <c r="K685" s="259"/>
      <c r="L685" s="1"/>
    </row>
    <row r="686" spans="1:12" x14ac:dyDescent="0.25">
      <c r="A686" s="2">
        <v>1</v>
      </c>
      <c r="B686" s="2">
        <v>511</v>
      </c>
      <c r="C686" s="2">
        <v>57010</v>
      </c>
      <c r="D686" s="3" t="s">
        <v>27</v>
      </c>
      <c r="E686" s="39">
        <v>0</v>
      </c>
      <c r="F686" s="39">
        <v>0</v>
      </c>
      <c r="G686" s="39">
        <v>0</v>
      </c>
      <c r="H686" s="39">
        <v>0</v>
      </c>
      <c r="I686" s="39">
        <v>0</v>
      </c>
      <c r="J686" s="39">
        <v>0</v>
      </c>
      <c r="K686" s="39">
        <v>0</v>
      </c>
      <c r="L686" s="1"/>
    </row>
    <row r="687" spans="1:12" x14ac:dyDescent="0.25">
      <c r="A687" s="2">
        <v>1</v>
      </c>
      <c r="B687" s="2">
        <v>511</v>
      </c>
      <c r="C687" s="2">
        <v>57020</v>
      </c>
      <c r="D687" s="3" t="s">
        <v>28</v>
      </c>
      <c r="E687" s="39">
        <v>0</v>
      </c>
      <c r="F687" s="39">
        <v>0</v>
      </c>
      <c r="G687" s="39">
        <v>0</v>
      </c>
      <c r="H687" s="39">
        <v>0</v>
      </c>
      <c r="I687" s="39">
        <v>0</v>
      </c>
      <c r="J687" s="39">
        <v>0</v>
      </c>
      <c r="K687" s="39">
        <v>0</v>
      </c>
      <c r="L687" s="1"/>
    </row>
    <row r="688" spans="1:12" x14ac:dyDescent="0.25">
      <c r="A688" s="2">
        <v>1</v>
      </c>
      <c r="B688" s="2">
        <v>511</v>
      </c>
      <c r="C688" s="2">
        <v>58010</v>
      </c>
      <c r="D688" s="3" t="s">
        <v>29</v>
      </c>
      <c r="E688" s="39">
        <v>0</v>
      </c>
      <c r="F688" s="39">
        <v>0</v>
      </c>
      <c r="G688" s="39">
        <v>0</v>
      </c>
      <c r="H688" s="39">
        <v>0</v>
      </c>
      <c r="I688" s="39">
        <v>0</v>
      </c>
      <c r="J688" s="39">
        <v>0</v>
      </c>
      <c r="K688" s="39">
        <v>0</v>
      </c>
      <c r="L688" s="1"/>
    </row>
    <row r="689" spans="1:12" x14ac:dyDescent="0.25">
      <c r="A689" s="2">
        <v>1</v>
      </c>
      <c r="B689" s="2">
        <v>511</v>
      </c>
      <c r="C689" s="2">
        <v>59010</v>
      </c>
      <c r="D689" s="3" t="s">
        <v>18</v>
      </c>
      <c r="E689" s="39">
        <v>0</v>
      </c>
      <c r="F689" s="39">
        <v>0</v>
      </c>
      <c r="G689" s="39">
        <v>0</v>
      </c>
      <c r="H689" s="39">
        <v>0</v>
      </c>
      <c r="I689" s="39">
        <v>0</v>
      </c>
      <c r="J689" s="39">
        <v>0</v>
      </c>
      <c r="K689" s="39">
        <v>0</v>
      </c>
      <c r="L689" s="1"/>
    </row>
    <row r="690" spans="1:12" x14ac:dyDescent="0.25">
      <c r="A690" s="2">
        <v>1</v>
      </c>
      <c r="B690" s="2">
        <v>511</v>
      </c>
      <c r="C690" s="2">
        <v>59020</v>
      </c>
      <c r="D690" s="3" t="s">
        <v>54</v>
      </c>
      <c r="E690" s="39">
        <v>0</v>
      </c>
      <c r="F690" s="39">
        <v>0</v>
      </c>
      <c r="G690" s="39">
        <v>0</v>
      </c>
      <c r="H690" s="39">
        <v>0</v>
      </c>
      <c r="I690" s="39">
        <v>0</v>
      </c>
      <c r="J690" s="39">
        <v>0</v>
      </c>
      <c r="K690" s="39">
        <v>0</v>
      </c>
      <c r="L690" s="1"/>
    </row>
    <row r="691" spans="1:12" x14ac:dyDescent="0.25">
      <c r="A691" s="2">
        <v>1</v>
      </c>
      <c r="B691" s="2">
        <v>511</v>
      </c>
      <c r="C691" s="2">
        <v>59100</v>
      </c>
      <c r="D691" s="3" t="s">
        <v>15</v>
      </c>
      <c r="E691" s="39">
        <v>0</v>
      </c>
      <c r="F691" s="39">
        <v>0</v>
      </c>
      <c r="G691" s="39">
        <v>0</v>
      </c>
      <c r="H691" s="39">
        <v>0</v>
      </c>
      <c r="I691" s="39">
        <v>0</v>
      </c>
      <c r="J691" s="39">
        <v>0</v>
      </c>
      <c r="K691" s="39">
        <v>0</v>
      </c>
      <c r="L691" s="1"/>
    </row>
    <row r="692" spans="1:12" x14ac:dyDescent="0.25">
      <c r="A692" s="243" t="s">
        <v>171</v>
      </c>
      <c r="B692" s="244"/>
      <c r="C692" s="244"/>
      <c r="D692" s="244"/>
      <c r="E692" s="40">
        <f t="shared" ref="E692:K692" si="75">SUM(E686:E691)</f>
        <v>0</v>
      </c>
      <c r="F692" s="40">
        <f t="shared" si="75"/>
        <v>0</v>
      </c>
      <c r="G692" s="40">
        <f t="shared" si="75"/>
        <v>0</v>
      </c>
      <c r="H692" s="40">
        <f t="shared" si="75"/>
        <v>0</v>
      </c>
      <c r="I692" s="40">
        <f t="shared" si="75"/>
        <v>0</v>
      </c>
      <c r="J692" s="40">
        <f t="shared" si="75"/>
        <v>0</v>
      </c>
      <c r="K692" s="40">
        <f t="shared" si="75"/>
        <v>0</v>
      </c>
      <c r="L692" s="1"/>
    </row>
    <row r="693" spans="1:12" x14ac:dyDescent="0.25">
      <c r="A693" s="258" t="s">
        <v>194</v>
      </c>
      <c r="B693" s="266"/>
      <c r="C693" s="266"/>
      <c r="D693" s="266"/>
      <c r="E693" s="40">
        <f>E692+E684+E674+E669+E665+E651+E642</f>
        <v>59345</v>
      </c>
      <c r="F693" s="40">
        <f t="shared" ref="F693:K693" si="76">F692+F684+F674+F669+F665+F651+F642</f>
        <v>36461</v>
      </c>
      <c r="G693" s="40">
        <f t="shared" si="76"/>
        <v>17209.259999999998</v>
      </c>
      <c r="H693" s="40">
        <f t="shared" si="76"/>
        <v>475</v>
      </c>
      <c r="I693" s="40">
        <f t="shared" si="76"/>
        <v>0</v>
      </c>
      <c r="J693" s="40">
        <f t="shared" si="76"/>
        <v>0</v>
      </c>
      <c r="K693" s="40">
        <f t="shared" si="76"/>
        <v>0</v>
      </c>
      <c r="L693" s="1"/>
    </row>
    <row r="694" spans="1:12" ht="28.9" customHeight="1" x14ac:dyDescent="0.35">
      <c r="A694" s="269" t="s">
        <v>195</v>
      </c>
      <c r="B694" s="270"/>
      <c r="C694" s="270"/>
      <c r="D694" s="270"/>
      <c r="E694" s="270"/>
      <c r="F694" s="270"/>
      <c r="G694" s="270"/>
      <c r="H694" s="270"/>
      <c r="I694" s="270"/>
      <c r="J694" s="270"/>
      <c r="K694" s="270"/>
      <c r="L694" s="1"/>
    </row>
    <row r="695" spans="1:12" x14ac:dyDescent="0.25">
      <c r="A695" s="245" t="s">
        <v>162</v>
      </c>
      <c r="B695" s="246"/>
      <c r="C695" s="246"/>
      <c r="D695" s="246"/>
      <c r="E695" s="268"/>
      <c r="F695" s="268"/>
      <c r="G695" s="268"/>
      <c r="H695" s="268"/>
      <c r="I695" s="268"/>
      <c r="J695" s="268"/>
      <c r="K695" s="268"/>
      <c r="L695" s="1"/>
    </row>
    <row r="696" spans="1:12" hidden="1" x14ac:dyDescent="0.25">
      <c r="A696" s="2">
        <v>1</v>
      </c>
      <c r="B696" s="2">
        <v>512</v>
      </c>
      <c r="C696" s="2">
        <v>40143</v>
      </c>
      <c r="D696" s="3" t="s">
        <v>156</v>
      </c>
      <c r="E696" s="7">
        <f>'[4]Trial Balance'!I667</f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/>
      <c r="L696" s="1"/>
    </row>
    <row r="697" spans="1:12" hidden="1" x14ac:dyDescent="0.25">
      <c r="A697" s="2">
        <v>1</v>
      </c>
      <c r="B697" s="2">
        <v>512</v>
      </c>
      <c r="C697" s="2">
        <v>40144</v>
      </c>
      <c r="D697" s="3" t="s">
        <v>131</v>
      </c>
      <c r="E697" s="7">
        <f>'[4]Trial Balance'!I668</f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/>
      <c r="L697" s="1"/>
    </row>
    <row r="698" spans="1:12" x14ac:dyDescent="0.25">
      <c r="A698" s="2">
        <v>1</v>
      </c>
      <c r="B698" s="2">
        <v>512</v>
      </c>
      <c r="C698" s="2">
        <v>50690</v>
      </c>
      <c r="D698" s="3" t="s">
        <v>132</v>
      </c>
      <c r="E698" s="43">
        <v>0</v>
      </c>
      <c r="F698" s="43">
        <v>0</v>
      </c>
      <c r="G698" s="43">
        <v>0</v>
      </c>
      <c r="H698" s="43">
        <v>0</v>
      </c>
      <c r="I698" s="43">
        <v>0</v>
      </c>
      <c r="J698" s="43">
        <v>0</v>
      </c>
      <c r="K698" s="43">
        <v>0</v>
      </c>
      <c r="L698" s="1"/>
    </row>
    <row r="699" spans="1:12" x14ac:dyDescent="0.25">
      <c r="A699" s="2">
        <v>1</v>
      </c>
      <c r="B699" s="2">
        <v>512</v>
      </c>
      <c r="C699" s="2">
        <v>51010</v>
      </c>
      <c r="D699" s="3" t="s">
        <v>0</v>
      </c>
      <c r="E699" s="43">
        <v>0</v>
      </c>
      <c r="F699" s="43">
        <v>0</v>
      </c>
      <c r="G699" s="43">
        <v>0</v>
      </c>
      <c r="H699" s="43">
        <v>0</v>
      </c>
      <c r="I699" s="39">
        <v>0</v>
      </c>
      <c r="J699" s="39">
        <v>0</v>
      </c>
      <c r="K699" s="120">
        <v>0</v>
      </c>
      <c r="L699" s="173"/>
    </row>
    <row r="700" spans="1:12" x14ac:dyDescent="0.25">
      <c r="A700" s="2">
        <v>1</v>
      </c>
      <c r="B700" s="2">
        <v>512</v>
      </c>
      <c r="C700" s="2">
        <v>51020</v>
      </c>
      <c r="D700" s="3" t="s">
        <v>133</v>
      </c>
      <c r="E700" s="43">
        <v>0</v>
      </c>
      <c r="F700" s="43">
        <v>0</v>
      </c>
      <c r="G700" s="43">
        <v>0</v>
      </c>
      <c r="H700" s="43">
        <f>'[1]2012'!F595</f>
        <v>0</v>
      </c>
      <c r="I700" s="39">
        <v>0</v>
      </c>
      <c r="J700" s="39">
        <v>0</v>
      </c>
      <c r="K700" s="120">
        <v>0</v>
      </c>
      <c r="L700" s="173"/>
    </row>
    <row r="701" spans="1:12" x14ac:dyDescent="0.25">
      <c r="A701" s="2">
        <v>1</v>
      </c>
      <c r="B701" s="2">
        <v>512</v>
      </c>
      <c r="C701" s="2">
        <v>51030</v>
      </c>
      <c r="D701" s="3" t="s">
        <v>134</v>
      </c>
      <c r="E701" s="43">
        <v>0</v>
      </c>
      <c r="F701" s="43">
        <v>0</v>
      </c>
      <c r="G701" s="43">
        <v>0</v>
      </c>
      <c r="H701" s="43">
        <v>0</v>
      </c>
      <c r="I701" s="39">
        <v>0</v>
      </c>
      <c r="J701" s="39">
        <v>0</v>
      </c>
      <c r="K701" s="133"/>
      <c r="L701" s="173"/>
    </row>
    <row r="702" spans="1:12" x14ac:dyDescent="0.25">
      <c r="A702" s="2">
        <v>1</v>
      </c>
      <c r="B702" s="2">
        <v>512</v>
      </c>
      <c r="C702" s="2">
        <v>51040</v>
      </c>
      <c r="D702" s="3" t="s">
        <v>1</v>
      </c>
      <c r="E702" s="43">
        <v>0</v>
      </c>
      <c r="F702" s="43">
        <v>0</v>
      </c>
      <c r="G702" s="43">
        <v>0</v>
      </c>
      <c r="H702" s="43">
        <v>0</v>
      </c>
      <c r="I702" s="39">
        <v>0</v>
      </c>
      <c r="J702" s="39">
        <v>0</v>
      </c>
      <c r="K702" s="120">
        <v>0</v>
      </c>
      <c r="L702" s="173"/>
    </row>
    <row r="703" spans="1:12" x14ac:dyDescent="0.25">
      <c r="A703" s="243" t="s">
        <v>158</v>
      </c>
      <c r="B703" s="244"/>
      <c r="C703" s="244"/>
      <c r="D703" s="244"/>
      <c r="E703" s="44">
        <f t="shared" ref="E703:J703" si="77">SUM(E696:E702)</f>
        <v>0</v>
      </c>
      <c r="F703" s="44">
        <f>SUM(F696:F702)</f>
        <v>0</v>
      </c>
      <c r="G703" s="44">
        <f t="shared" si="77"/>
        <v>0</v>
      </c>
      <c r="H703" s="44">
        <f t="shared" si="77"/>
        <v>0</v>
      </c>
      <c r="I703" s="44">
        <f t="shared" si="77"/>
        <v>0</v>
      </c>
      <c r="J703" s="44">
        <f t="shared" si="77"/>
        <v>0</v>
      </c>
      <c r="K703" s="44">
        <f>SUM(K696:K702)</f>
        <v>0</v>
      </c>
      <c r="L703" s="1"/>
    </row>
    <row r="704" spans="1:12" x14ac:dyDescent="0.25">
      <c r="A704" s="245" t="s">
        <v>161</v>
      </c>
      <c r="B704" s="246"/>
      <c r="C704" s="246"/>
      <c r="D704" s="246"/>
      <c r="E704" s="271"/>
      <c r="F704" s="271"/>
      <c r="G704" s="271"/>
      <c r="H704" s="271"/>
      <c r="I704" s="271"/>
      <c r="J704" s="271"/>
      <c r="K704" s="271"/>
      <c r="L704" s="1"/>
    </row>
    <row r="705" spans="1:12" x14ac:dyDescent="0.25">
      <c r="A705" s="2">
        <v>1</v>
      </c>
      <c r="B705" s="2">
        <v>512</v>
      </c>
      <c r="C705" s="2">
        <v>52010</v>
      </c>
      <c r="D705" s="3" t="s">
        <v>135</v>
      </c>
      <c r="E705" s="43">
        <v>0</v>
      </c>
      <c r="F705" s="43">
        <v>0</v>
      </c>
      <c r="G705" s="43">
        <v>0</v>
      </c>
      <c r="H705" s="43">
        <v>0</v>
      </c>
      <c r="I705" s="39">
        <v>0</v>
      </c>
      <c r="J705" s="39">
        <v>0</v>
      </c>
      <c r="K705" s="43">
        <v>0</v>
      </c>
      <c r="L705" s="1"/>
    </row>
    <row r="706" spans="1:12" x14ac:dyDescent="0.25">
      <c r="A706" s="2">
        <v>1</v>
      </c>
      <c r="B706" s="2">
        <v>512</v>
      </c>
      <c r="C706" s="2">
        <v>52020</v>
      </c>
      <c r="D706" s="3" t="s">
        <v>4</v>
      </c>
      <c r="E706" s="43">
        <v>0</v>
      </c>
      <c r="F706" s="43">
        <v>0</v>
      </c>
      <c r="G706" s="43">
        <v>0</v>
      </c>
      <c r="H706" s="43">
        <v>0</v>
      </c>
      <c r="I706" s="43">
        <v>0</v>
      </c>
      <c r="J706" s="43">
        <v>0</v>
      </c>
      <c r="K706" s="43">
        <v>0</v>
      </c>
      <c r="L706" s="1"/>
    </row>
    <row r="707" spans="1:12" x14ac:dyDescent="0.25">
      <c r="A707" s="2">
        <v>1</v>
      </c>
      <c r="B707" s="2">
        <v>512</v>
      </c>
      <c r="C707" s="2">
        <v>52040</v>
      </c>
      <c r="D707" s="3" t="s">
        <v>136</v>
      </c>
      <c r="E707" s="43">
        <v>0</v>
      </c>
      <c r="F707" s="43">
        <v>0</v>
      </c>
      <c r="G707" s="43">
        <v>0</v>
      </c>
      <c r="H707" s="43">
        <v>0</v>
      </c>
      <c r="I707" s="43">
        <v>0</v>
      </c>
      <c r="J707" s="43">
        <v>0</v>
      </c>
      <c r="K707" s="43">
        <v>0</v>
      </c>
      <c r="L707" s="1"/>
    </row>
    <row r="708" spans="1:12" x14ac:dyDescent="0.25">
      <c r="A708" s="2">
        <v>1</v>
      </c>
      <c r="B708" s="2">
        <v>512</v>
      </c>
      <c r="C708" s="2">
        <v>52070</v>
      </c>
      <c r="D708" s="3" t="s">
        <v>137</v>
      </c>
      <c r="E708" s="43">
        <v>0</v>
      </c>
      <c r="F708" s="43">
        <v>0</v>
      </c>
      <c r="G708" s="43">
        <v>0</v>
      </c>
      <c r="H708" s="43">
        <v>0</v>
      </c>
      <c r="I708" s="43">
        <v>0</v>
      </c>
      <c r="J708" s="43">
        <v>0</v>
      </c>
      <c r="K708" s="43">
        <v>0</v>
      </c>
      <c r="L708" s="1"/>
    </row>
    <row r="709" spans="1:12" x14ac:dyDescent="0.25">
      <c r="A709" s="2">
        <v>1</v>
      </c>
      <c r="B709" s="2">
        <v>512</v>
      </c>
      <c r="C709" s="2">
        <v>52110</v>
      </c>
      <c r="D709" s="3" t="s">
        <v>138</v>
      </c>
      <c r="E709" s="43">
        <v>140</v>
      </c>
      <c r="F709" s="43">
        <v>0</v>
      </c>
      <c r="G709" s="43">
        <v>0</v>
      </c>
      <c r="H709" s="43">
        <v>0</v>
      </c>
      <c r="I709" s="39">
        <v>0</v>
      </c>
      <c r="J709" s="39">
        <v>0</v>
      </c>
      <c r="K709" s="43">
        <v>0</v>
      </c>
      <c r="L709" s="1"/>
    </row>
    <row r="710" spans="1:12" x14ac:dyDescent="0.25">
      <c r="A710" s="243" t="s">
        <v>159</v>
      </c>
      <c r="B710" s="244"/>
      <c r="C710" s="244"/>
      <c r="D710" s="244"/>
      <c r="E710" s="44">
        <f>SUM(E705:E709)</f>
        <v>140</v>
      </c>
      <c r="F710" s="44">
        <f t="shared" ref="F710:K710" si="78">SUM(F705:F709)</f>
        <v>0</v>
      </c>
      <c r="G710" s="44">
        <f t="shared" si="78"/>
        <v>0</v>
      </c>
      <c r="H710" s="44">
        <f t="shared" si="78"/>
        <v>0</v>
      </c>
      <c r="I710" s="44">
        <f t="shared" si="78"/>
        <v>0</v>
      </c>
      <c r="J710" s="44">
        <f t="shared" si="78"/>
        <v>0</v>
      </c>
      <c r="K710" s="44">
        <f t="shared" si="78"/>
        <v>0</v>
      </c>
      <c r="L710" s="1"/>
    </row>
    <row r="711" spans="1:12" x14ac:dyDescent="0.25">
      <c r="A711" s="245" t="s">
        <v>160</v>
      </c>
      <c r="B711" s="246"/>
      <c r="C711" s="246"/>
      <c r="D711" s="246"/>
      <c r="E711" s="271"/>
      <c r="F711" s="271"/>
      <c r="G711" s="271"/>
      <c r="H711" s="271"/>
      <c r="I711" s="271"/>
      <c r="J711" s="271"/>
      <c r="K711" s="271"/>
      <c r="L711" s="1"/>
    </row>
    <row r="712" spans="1:12" x14ac:dyDescent="0.25">
      <c r="A712" s="2">
        <v>1</v>
      </c>
      <c r="B712" s="2">
        <v>512</v>
      </c>
      <c r="C712" s="2">
        <v>53010</v>
      </c>
      <c r="D712" s="3" t="s">
        <v>139</v>
      </c>
      <c r="E712" s="43">
        <v>39</v>
      </c>
      <c r="F712" s="43">
        <v>0</v>
      </c>
      <c r="G712" s="43">
        <v>0</v>
      </c>
      <c r="H712" s="43">
        <v>0</v>
      </c>
      <c r="I712" s="39">
        <v>0</v>
      </c>
      <c r="J712" s="39">
        <v>0</v>
      </c>
      <c r="K712" s="43">
        <v>0</v>
      </c>
      <c r="L712" s="1"/>
    </row>
    <row r="713" spans="1:12" x14ac:dyDescent="0.25">
      <c r="A713" s="2">
        <v>1</v>
      </c>
      <c r="B713" s="2">
        <v>512</v>
      </c>
      <c r="C713" s="2">
        <v>53030</v>
      </c>
      <c r="D713" s="3" t="s">
        <v>140</v>
      </c>
      <c r="E713" s="43">
        <v>0</v>
      </c>
      <c r="F713" s="43">
        <v>0</v>
      </c>
      <c r="G713" s="43">
        <v>0</v>
      </c>
      <c r="H713" s="43">
        <v>0</v>
      </c>
      <c r="I713" s="39">
        <v>0</v>
      </c>
      <c r="J713" s="39">
        <v>0</v>
      </c>
      <c r="K713" s="43">
        <v>0</v>
      </c>
      <c r="L713" s="1"/>
    </row>
    <row r="714" spans="1:12" x14ac:dyDescent="0.25">
      <c r="A714" s="2">
        <v>1</v>
      </c>
      <c r="B714" s="2">
        <v>512</v>
      </c>
      <c r="C714" s="2">
        <v>53060</v>
      </c>
      <c r="D714" s="3" t="s">
        <v>141</v>
      </c>
      <c r="E714" s="43">
        <v>0</v>
      </c>
      <c r="F714" s="43">
        <v>0</v>
      </c>
      <c r="G714" s="43">
        <v>0</v>
      </c>
      <c r="H714" s="43">
        <v>0</v>
      </c>
      <c r="I714" s="39">
        <v>0</v>
      </c>
      <c r="J714" s="39">
        <v>0</v>
      </c>
      <c r="K714" s="43">
        <v>0</v>
      </c>
      <c r="L714" s="1"/>
    </row>
    <row r="715" spans="1:12" x14ac:dyDescent="0.25">
      <c r="A715" s="2">
        <v>1</v>
      </c>
      <c r="B715" s="2">
        <v>512</v>
      </c>
      <c r="C715" s="2">
        <v>53070</v>
      </c>
      <c r="D715" s="3" t="s">
        <v>112</v>
      </c>
      <c r="E715" s="43">
        <v>0</v>
      </c>
      <c r="F715" s="43">
        <v>0</v>
      </c>
      <c r="G715" s="43">
        <v>0</v>
      </c>
      <c r="H715" s="43">
        <v>0</v>
      </c>
      <c r="I715" s="43">
        <v>0</v>
      </c>
      <c r="J715" s="43">
        <v>0</v>
      </c>
      <c r="K715" s="43">
        <v>0</v>
      </c>
      <c r="L715" s="1"/>
    </row>
    <row r="716" spans="1:12" x14ac:dyDescent="0.25">
      <c r="A716" s="2">
        <v>1</v>
      </c>
      <c r="B716" s="2">
        <v>512</v>
      </c>
      <c r="C716" s="2">
        <v>53080</v>
      </c>
      <c r="D716" s="3" t="s">
        <v>142</v>
      </c>
      <c r="E716" s="43">
        <v>57</v>
      </c>
      <c r="F716" s="43">
        <v>0</v>
      </c>
      <c r="G716" s="43">
        <v>0</v>
      </c>
      <c r="H716" s="43">
        <v>0</v>
      </c>
      <c r="I716" s="39">
        <v>0</v>
      </c>
      <c r="J716" s="39">
        <v>0</v>
      </c>
      <c r="K716" s="43">
        <v>0</v>
      </c>
      <c r="L716" s="1"/>
    </row>
    <row r="717" spans="1:12" x14ac:dyDescent="0.25">
      <c r="A717" s="2">
        <v>1</v>
      </c>
      <c r="B717" s="2">
        <v>512</v>
      </c>
      <c r="C717" s="2">
        <v>53110</v>
      </c>
      <c r="D717" s="3" t="s">
        <v>143</v>
      </c>
      <c r="E717" s="43">
        <v>0</v>
      </c>
      <c r="F717" s="43">
        <v>0</v>
      </c>
      <c r="G717" s="43">
        <v>0</v>
      </c>
      <c r="H717" s="43">
        <v>0</v>
      </c>
      <c r="I717" s="39">
        <v>0</v>
      </c>
      <c r="J717" s="39">
        <v>0</v>
      </c>
      <c r="K717" s="43">
        <v>0</v>
      </c>
      <c r="L717" s="1"/>
    </row>
    <row r="718" spans="1:12" x14ac:dyDescent="0.25">
      <c r="A718" s="2">
        <v>1</v>
      </c>
      <c r="B718" s="2">
        <v>512</v>
      </c>
      <c r="C718" s="2">
        <v>53130</v>
      </c>
      <c r="D718" s="3" t="s">
        <v>114</v>
      </c>
      <c r="E718" s="43">
        <v>0</v>
      </c>
      <c r="F718" s="43">
        <v>0</v>
      </c>
      <c r="G718" s="43">
        <v>0</v>
      </c>
      <c r="H718" s="43">
        <v>0</v>
      </c>
      <c r="I718" s="39">
        <v>0</v>
      </c>
      <c r="J718" s="39">
        <v>0</v>
      </c>
      <c r="K718" s="43">
        <v>0</v>
      </c>
      <c r="L718" s="1"/>
    </row>
    <row r="719" spans="1:12" x14ac:dyDescent="0.25">
      <c r="A719" s="2">
        <v>1</v>
      </c>
      <c r="B719" s="2">
        <v>512</v>
      </c>
      <c r="C719" s="2">
        <v>53170</v>
      </c>
      <c r="D719" s="3" t="s">
        <v>24</v>
      </c>
      <c r="E719" s="43">
        <v>0</v>
      </c>
      <c r="F719" s="43">
        <v>0</v>
      </c>
      <c r="G719" s="43">
        <v>0</v>
      </c>
      <c r="H719" s="43">
        <v>0</v>
      </c>
      <c r="I719" s="39">
        <v>0</v>
      </c>
      <c r="J719" s="39">
        <v>0</v>
      </c>
      <c r="K719" s="43">
        <v>0</v>
      </c>
      <c r="L719" s="1"/>
    </row>
    <row r="720" spans="1:12" x14ac:dyDescent="0.25">
      <c r="A720" s="2">
        <v>1</v>
      </c>
      <c r="B720" s="2">
        <v>512</v>
      </c>
      <c r="C720" s="2">
        <v>53180</v>
      </c>
      <c r="D720" s="3" t="s">
        <v>144</v>
      </c>
      <c r="E720" s="43">
        <v>0</v>
      </c>
      <c r="F720" s="43">
        <v>0</v>
      </c>
      <c r="G720" s="43">
        <v>0</v>
      </c>
      <c r="H720" s="43">
        <v>0</v>
      </c>
      <c r="I720" s="43">
        <v>0</v>
      </c>
      <c r="J720" s="43">
        <v>0</v>
      </c>
      <c r="K720" s="43">
        <v>0</v>
      </c>
      <c r="L720" s="1"/>
    </row>
    <row r="721" spans="1:12" x14ac:dyDescent="0.25">
      <c r="A721" s="243" t="s">
        <v>163</v>
      </c>
      <c r="B721" s="244"/>
      <c r="C721" s="244"/>
      <c r="D721" s="244"/>
      <c r="E721" s="44">
        <f>SUM(E712:E720)</f>
        <v>96</v>
      </c>
      <c r="F721" s="44">
        <f t="shared" ref="F721:K721" si="79">SUM(F712:F720)</f>
        <v>0</v>
      </c>
      <c r="G721" s="44">
        <f t="shared" si="79"/>
        <v>0</v>
      </c>
      <c r="H721" s="44">
        <f t="shared" si="79"/>
        <v>0</v>
      </c>
      <c r="I721" s="44">
        <f t="shared" si="79"/>
        <v>0</v>
      </c>
      <c r="J721" s="44">
        <f t="shared" si="79"/>
        <v>0</v>
      </c>
      <c r="K721" s="44">
        <f t="shared" si="79"/>
        <v>0</v>
      </c>
      <c r="L721" s="1"/>
    </row>
    <row r="722" spans="1:12" x14ac:dyDescent="0.25">
      <c r="A722" s="245" t="s">
        <v>164</v>
      </c>
      <c r="B722" s="246"/>
      <c r="C722" s="246"/>
      <c r="D722" s="246"/>
      <c r="E722" s="271"/>
      <c r="F722" s="271"/>
      <c r="G722" s="271"/>
      <c r="H722" s="271"/>
      <c r="I722" s="271"/>
      <c r="J722" s="271"/>
      <c r="K722" s="271"/>
      <c r="L722" s="1"/>
    </row>
    <row r="723" spans="1:12" x14ac:dyDescent="0.25">
      <c r="A723" s="2">
        <v>1</v>
      </c>
      <c r="B723" s="2">
        <v>512</v>
      </c>
      <c r="C723" s="2">
        <v>54010</v>
      </c>
      <c r="D723" s="3" t="s">
        <v>145</v>
      </c>
      <c r="E723" s="43">
        <v>0</v>
      </c>
      <c r="F723" s="43">
        <v>0</v>
      </c>
      <c r="G723" s="43">
        <v>0</v>
      </c>
      <c r="H723" s="43">
        <v>0</v>
      </c>
      <c r="I723" s="39">
        <v>0</v>
      </c>
      <c r="J723" s="39">
        <v>0</v>
      </c>
      <c r="K723" s="43">
        <v>0</v>
      </c>
      <c r="L723" s="1"/>
    </row>
    <row r="724" spans="1:12" x14ac:dyDescent="0.25">
      <c r="A724" s="2">
        <v>1</v>
      </c>
      <c r="B724" s="2">
        <v>512</v>
      </c>
      <c r="C724" s="2">
        <v>54140</v>
      </c>
      <c r="D724" s="3" t="s">
        <v>42</v>
      </c>
      <c r="E724" s="43">
        <v>0</v>
      </c>
      <c r="F724" s="43">
        <v>0</v>
      </c>
      <c r="G724" s="43">
        <v>0</v>
      </c>
      <c r="H724" s="43">
        <v>0</v>
      </c>
      <c r="I724" s="43">
        <v>0</v>
      </c>
      <c r="J724" s="43">
        <v>0</v>
      </c>
      <c r="K724" s="43">
        <v>0</v>
      </c>
      <c r="L724" s="1"/>
    </row>
    <row r="725" spans="1:12" x14ac:dyDescent="0.25">
      <c r="A725" s="243" t="s">
        <v>166</v>
      </c>
      <c r="B725" s="244"/>
      <c r="C725" s="244"/>
      <c r="D725" s="244"/>
      <c r="E725" s="44">
        <f>SUM(E723:E724)</f>
        <v>0</v>
      </c>
      <c r="F725" s="44">
        <f t="shared" ref="F725:K725" si="80">SUM(F723:F724)</f>
        <v>0</v>
      </c>
      <c r="G725" s="44">
        <f t="shared" si="80"/>
        <v>0</v>
      </c>
      <c r="H725" s="44">
        <f t="shared" si="80"/>
        <v>0</v>
      </c>
      <c r="I725" s="44">
        <f t="shared" si="80"/>
        <v>0</v>
      </c>
      <c r="J725" s="44">
        <f t="shared" si="80"/>
        <v>0</v>
      </c>
      <c r="K725" s="44">
        <f t="shared" si="80"/>
        <v>0</v>
      </c>
      <c r="L725" s="1"/>
    </row>
    <row r="726" spans="1:12" x14ac:dyDescent="0.25">
      <c r="A726" s="245" t="s">
        <v>165</v>
      </c>
      <c r="B726" s="246"/>
      <c r="C726" s="246"/>
      <c r="D726" s="246"/>
      <c r="E726" s="271"/>
      <c r="F726" s="271"/>
      <c r="G726" s="271"/>
      <c r="H726" s="271"/>
      <c r="I726" s="271"/>
      <c r="J726" s="271"/>
      <c r="K726" s="271"/>
      <c r="L726" s="1"/>
    </row>
    <row r="727" spans="1:12" x14ac:dyDescent="0.25">
      <c r="A727" s="2">
        <v>1</v>
      </c>
      <c r="B727" s="2">
        <v>512</v>
      </c>
      <c r="C727" s="2">
        <v>55010</v>
      </c>
      <c r="D727" s="3" t="s">
        <v>125</v>
      </c>
      <c r="E727" s="43">
        <v>0</v>
      </c>
      <c r="F727" s="43">
        <v>0</v>
      </c>
      <c r="G727" s="43">
        <f>'[2]Trial Balance'!I519</f>
        <v>0</v>
      </c>
      <c r="H727" s="43">
        <v>0</v>
      </c>
      <c r="I727" s="39">
        <v>0</v>
      </c>
      <c r="J727" s="39">
        <v>0</v>
      </c>
      <c r="K727" s="43">
        <v>0</v>
      </c>
      <c r="L727" s="1"/>
    </row>
    <row r="728" spans="1:12" x14ac:dyDescent="0.25">
      <c r="A728" s="2">
        <v>1</v>
      </c>
      <c r="B728" s="2">
        <v>512</v>
      </c>
      <c r="C728" s="2">
        <v>55020</v>
      </c>
      <c r="D728" s="3" t="s">
        <v>103</v>
      </c>
      <c r="E728" s="43">
        <v>0</v>
      </c>
      <c r="F728" s="43">
        <v>0</v>
      </c>
      <c r="G728" s="43">
        <f>'[2]Trial Balance'!I520</f>
        <v>0</v>
      </c>
      <c r="H728" s="43">
        <f>'[1]2012'!F615</f>
        <v>0</v>
      </c>
      <c r="I728" s="39">
        <v>0</v>
      </c>
      <c r="J728" s="39">
        <v>0</v>
      </c>
      <c r="K728" s="43">
        <v>0</v>
      </c>
      <c r="L728" s="1"/>
    </row>
    <row r="729" spans="1:12" x14ac:dyDescent="0.25">
      <c r="A729" s="2">
        <v>1</v>
      </c>
      <c r="B729" s="2">
        <v>512</v>
      </c>
      <c r="C729" s="2">
        <v>55070</v>
      </c>
      <c r="D729" s="3" t="s">
        <v>24</v>
      </c>
      <c r="E729" s="43">
        <v>0</v>
      </c>
      <c r="F729" s="43">
        <v>0</v>
      </c>
      <c r="G729" s="43">
        <f>'[2]Trial Balance'!I521</f>
        <v>0</v>
      </c>
      <c r="H729" s="43">
        <f>'[1]2012'!F616</f>
        <v>0</v>
      </c>
      <c r="I729" s="39">
        <v>0</v>
      </c>
      <c r="J729" s="39">
        <v>0</v>
      </c>
      <c r="K729" s="43">
        <v>0</v>
      </c>
      <c r="L729" s="1"/>
    </row>
    <row r="730" spans="1:12" x14ac:dyDescent="0.25">
      <c r="A730" s="243" t="s">
        <v>167</v>
      </c>
      <c r="B730" s="244"/>
      <c r="C730" s="244"/>
      <c r="D730" s="244"/>
      <c r="E730" s="44">
        <f>SUM(E727:E729)</f>
        <v>0</v>
      </c>
      <c r="F730" s="44">
        <f t="shared" ref="F730:K730" si="81">SUM(F727:F729)</f>
        <v>0</v>
      </c>
      <c r="G730" s="44">
        <f t="shared" si="81"/>
        <v>0</v>
      </c>
      <c r="H730" s="44">
        <f t="shared" si="81"/>
        <v>0</v>
      </c>
      <c r="I730" s="44">
        <f t="shared" si="81"/>
        <v>0</v>
      </c>
      <c r="J730" s="44">
        <f t="shared" si="81"/>
        <v>0</v>
      </c>
      <c r="K730" s="44">
        <f t="shared" si="81"/>
        <v>0</v>
      </c>
      <c r="L730" s="1"/>
    </row>
    <row r="731" spans="1:12" x14ac:dyDescent="0.25">
      <c r="A731" s="245" t="s">
        <v>168</v>
      </c>
      <c r="B731" s="246"/>
      <c r="C731" s="246"/>
      <c r="D731" s="246"/>
      <c r="E731" s="271"/>
      <c r="F731" s="271"/>
      <c r="G731" s="271"/>
      <c r="H731" s="271"/>
      <c r="I731" s="271"/>
      <c r="J731" s="271"/>
      <c r="K731" s="271"/>
      <c r="L731" s="1"/>
    </row>
    <row r="732" spans="1:12" x14ac:dyDescent="0.25">
      <c r="A732" s="2">
        <v>1</v>
      </c>
      <c r="B732" s="2">
        <v>512</v>
      </c>
      <c r="C732" s="2">
        <v>56010</v>
      </c>
      <c r="D732" s="3" t="s">
        <v>19</v>
      </c>
      <c r="E732" s="43">
        <v>0</v>
      </c>
      <c r="F732" s="43">
        <v>0</v>
      </c>
      <c r="G732" s="43">
        <v>0</v>
      </c>
      <c r="H732" s="43">
        <f>'[1]2012'!F617</f>
        <v>0</v>
      </c>
      <c r="I732" s="39">
        <v>0</v>
      </c>
      <c r="J732" s="39">
        <v>0</v>
      </c>
      <c r="K732" s="43">
        <v>0</v>
      </c>
      <c r="L732" s="1"/>
    </row>
    <row r="733" spans="1:12" x14ac:dyDescent="0.25">
      <c r="A733" s="2">
        <v>1</v>
      </c>
      <c r="B733" s="2">
        <v>512</v>
      </c>
      <c r="C733" s="2">
        <v>56020</v>
      </c>
      <c r="D733" s="3" t="s">
        <v>146</v>
      </c>
      <c r="E733" s="43">
        <v>0</v>
      </c>
      <c r="F733" s="43">
        <v>0</v>
      </c>
      <c r="G733" s="43">
        <v>0</v>
      </c>
      <c r="H733" s="43">
        <f>'[1]2012'!F618</f>
        <v>0</v>
      </c>
      <c r="I733" s="39">
        <v>0</v>
      </c>
      <c r="J733" s="39">
        <v>0</v>
      </c>
      <c r="K733" s="43">
        <v>0</v>
      </c>
      <c r="L733" s="1"/>
    </row>
    <row r="734" spans="1:12" x14ac:dyDescent="0.25">
      <c r="A734" s="2">
        <v>1</v>
      </c>
      <c r="B734" s="2">
        <v>512</v>
      </c>
      <c r="C734" s="2">
        <v>56040</v>
      </c>
      <c r="D734" s="3" t="s">
        <v>21</v>
      </c>
      <c r="E734" s="43">
        <v>0</v>
      </c>
      <c r="F734" s="43">
        <v>0</v>
      </c>
      <c r="G734" s="43">
        <v>0</v>
      </c>
      <c r="H734" s="43">
        <v>0</v>
      </c>
      <c r="I734" s="39">
        <v>0</v>
      </c>
      <c r="J734" s="39">
        <v>0</v>
      </c>
      <c r="K734" s="120">
        <v>0</v>
      </c>
      <c r="L734" s="173"/>
    </row>
    <row r="735" spans="1:12" x14ac:dyDescent="0.25">
      <c r="A735" s="2">
        <v>1</v>
      </c>
      <c r="B735" s="2">
        <v>512</v>
      </c>
      <c r="C735" s="2">
        <v>56050</v>
      </c>
      <c r="D735" s="3" t="s">
        <v>147</v>
      </c>
      <c r="E735" s="43">
        <v>0</v>
      </c>
      <c r="F735" s="43">
        <v>0</v>
      </c>
      <c r="G735" s="43">
        <v>0</v>
      </c>
      <c r="H735" s="43">
        <v>0</v>
      </c>
      <c r="I735" s="39">
        <v>0</v>
      </c>
      <c r="J735" s="39">
        <v>0</v>
      </c>
      <c r="K735" s="120">
        <v>0</v>
      </c>
      <c r="L735" s="173"/>
    </row>
    <row r="736" spans="1:12" x14ac:dyDescent="0.25">
      <c r="A736" s="2">
        <v>1</v>
      </c>
      <c r="B736" s="2">
        <v>512</v>
      </c>
      <c r="C736" s="2">
        <v>56070</v>
      </c>
      <c r="D736" s="3" t="s">
        <v>73</v>
      </c>
      <c r="E736" s="43">
        <v>0</v>
      </c>
      <c r="F736" s="43">
        <v>0</v>
      </c>
      <c r="G736" s="43">
        <v>0</v>
      </c>
      <c r="H736" s="43">
        <v>0</v>
      </c>
      <c r="I736" s="39">
        <v>0</v>
      </c>
      <c r="J736" s="39">
        <v>0</v>
      </c>
      <c r="K736" s="120">
        <v>0</v>
      </c>
      <c r="L736" s="173"/>
    </row>
    <row r="737" spans="1:12" x14ac:dyDescent="0.25">
      <c r="A737" s="2">
        <v>1</v>
      </c>
      <c r="B737" s="2">
        <v>512</v>
      </c>
      <c r="C737" s="2">
        <v>56090</v>
      </c>
      <c r="D737" s="3" t="s">
        <v>148</v>
      </c>
      <c r="E737" s="43">
        <v>0</v>
      </c>
      <c r="F737" s="43">
        <v>0</v>
      </c>
      <c r="G737" s="43">
        <v>0</v>
      </c>
      <c r="H737" s="43">
        <v>0</v>
      </c>
      <c r="I737" s="39">
        <v>0</v>
      </c>
      <c r="J737" s="39">
        <v>0</v>
      </c>
      <c r="K737" s="120">
        <v>0</v>
      </c>
      <c r="L737" s="173"/>
    </row>
    <row r="738" spans="1:12" x14ac:dyDescent="0.25">
      <c r="A738" s="2">
        <v>1</v>
      </c>
      <c r="B738" s="2">
        <v>512</v>
      </c>
      <c r="C738" s="2">
        <v>56110</v>
      </c>
      <c r="D738" s="3" t="s">
        <v>25</v>
      </c>
      <c r="E738" s="43">
        <v>25</v>
      </c>
      <c r="F738" s="43">
        <v>0</v>
      </c>
      <c r="G738" s="43">
        <v>0</v>
      </c>
      <c r="H738" s="43">
        <v>0</v>
      </c>
      <c r="I738" s="39">
        <v>0</v>
      </c>
      <c r="J738" s="39">
        <v>0</v>
      </c>
      <c r="K738" s="120">
        <v>0</v>
      </c>
      <c r="L738" s="173"/>
    </row>
    <row r="739" spans="1:12" x14ac:dyDescent="0.25">
      <c r="A739" s="2">
        <v>1</v>
      </c>
      <c r="B739" s="2">
        <v>512</v>
      </c>
      <c r="C739" s="2">
        <v>56120</v>
      </c>
      <c r="D739" s="3" t="s">
        <v>26</v>
      </c>
      <c r="E739" s="43">
        <v>0</v>
      </c>
      <c r="F739" s="43">
        <v>0</v>
      </c>
      <c r="G739" s="43">
        <v>0</v>
      </c>
      <c r="H739" s="43">
        <v>0</v>
      </c>
      <c r="I739" s="39">
        <v>0</v>
      </c>
      <c r="J739" s="39">
        <v>0</v>
      </c>
      <c r="K739" s="120">
        <v>0</v>
      </c>
      <c r="L739" s="173"/>
    </row>
    <row r="740" spans="1:12" x14ac:dyDescent="0.25">
      <c r="A740" s="2">
        <v>1</v>
      </c>
      <c r="B740" s="2">
        <v>512</v>
      </c>
      <c r="C740" s="2">
        <v>56140</v>
      </c>
      <c r="D740" s="3" t="s">
        <v>52</v>
      </c>
      <c r="E740" s="43">
        <v>0</v>
      </c>
      <c r="F740" s="43">
        <v>0</v>
      </c>
      <c r="G740" s="43">
        <v>0</v>
      </c>
      <c r="H740" s="43">
        <v>0</v>
      </c>
      <c r="I740" s="39">
        <v>0</v>
      </c>
      <c r="J740" s="39">
        <v>0</v>
      </c>
      <c r="K740" s="43">
        <v>0</v>
      </c>
      <c r="L740" s="1"/>
    </row>
    <row r="741" spans="1:12" x14ac:dyDescent="0.25">
      <c r="A741" s="2">
        <v>1</v>
      </c>
      <c r="B741" s="2">
        <v>512</v>
      </c>
      <c r="C741" s="2">
        <v>56150</v>
      </c>
      <c r="D741" s="3" t="s">
        <v>53</v>
      </c>
      <c r="E741" s="43">
        <v>0</v>
      </c>
      <c r="F741" s="43">
        <v>0</v>
      </c>
      <c r="G741" s="43">
        <v>0</v>
      </c>
      <c r="H741" s="43">
        <v>0</v>
      </c>
      <c r="I741" s="39">
        <v>0</v>
      </c>
      <c r="J741" s="39">
        <v>0</v>
      </c>
      <c r="K741" s="43">
        <v>0</v>
      </c>
      <c r="L741" s="1"/>
    </row>
    <row r="742" spans="1:12" x14ac:dyDescent="0.25">
      <c r="A742" s="243" t="s">
        <v>169</v>
      </c>
      <c r="B742" s="244"/>
      <c r="C742" s="244"/>
      <c r="D742" s="244"/>
      <c r="E742" s="44">
        <f t="shared" ref="E742:K742" si="82">SUM(E732:E741)</f>
        <v>25</v>
      </c>
      <c r="F742" s="44">
        <f t="shared" si="82"/>
        <v>0</v>
      </c>
      <c r="G742" s="44">
        <f t="shared" si="82"/>
        <v>0</v>
      </c>
      <c r="H742" s="44">
        <f t="shared" si="82"/>
        <v>0</v>
      </c>
      <c r="I742" s="44">
        <f t="shared" si="82"/>
        <v>0</v>
      </c>
      <c r="J742" s="44">
        <f t="shared" si="82"/>
        <v>0</v>
      </c>
      <c r="K742" s="44">
        <f t="shared" si="82"/>
        <v>0</v>
      </c>
      <c r="L742" s="1"/>
    </row>
    <row r="743" spans="1:12" x14ac:dyDescent="0.25">
      <c r="A743" s="245" t="s">
        <v>170</v>
      </c>
      <c r="B743" s="246"/>
      <c r="C743" s="246"/>
      <c r="D743" s="246"/>
      <c r="E743" s="271"/>
      <c r="F743" s="271"/>
      <c r="G743" s="271"/>
      <c r="H743" s="271"/>
      <c r="I743" s="271"/>
      <c r="J743" s="271"/>
      <c r="K743" s="271"/>
      <c r="L743" s="1"/>
    </row>
    <row r="744" spans="1:12" x14ac:dyDescent="0.25">
      <c r="A744" s="2">
        <v>1</v>
      </c>
      <c r="B744" s="2">
        <v>512</v>
      </c>
      <c r="C744" s="2">
        <v>58010</v>
      </c>
      <c r="D744" s="3" t="s">
        <v>149</v>
      </c>
      <c r="E744" s="43">
        <v>0</v>
      </c>
      <c r="F744" s="43">
        <v>0</v>
      </c>
      <c r="G744" s="43">
        <v>0</v>
      </c>
      <c r="H744" s="43">
        <v>0</v>
      </c>
      <c r="I744" s="43">
        <v>0</v>
      </c>
      <c r="J744" s="43">
        <v>0</v>
      </c>
      <c r="K744" s="43">
        <v>0</v>
      </c>
      <c r="L744" s="1"/>
    </row>
    <row r="745" spans="1:12" x14ac:dyDescent="0.25">
      <c r="A745" s="2">
        <v>1</v>
      </c>
      <c r="B745" s="2">
        <v>512</v>
      </c>
      <c r="C745" s="2">
        <v>59010</v>
      </c>
      <c r="D745" s="3" t="s">
        <v>125</v>
      </c>
      <c r="E745" s="43">
        <v>0</v>
      </c>
      <c r="F745" s="43">
        <v>0</v>
      </c>
      <c r="G745" s="43">
        <v>0</v>
      </c>
      <c r="H745" s="43">
        <v>0</v>
      </c>
      <c r="I745" s="43">
        <v>0</v>
      </c>
      <c r="J745" s="43">
        <v>0</v>
      </c>
      <c r="K745" s="43">
        <v>0</v>
      </c>
      <c r="L745" s="1"/>
    </row>
    <row r="746" spans="1:12" x14ac:dyDescent="0.25">
      <c r="A746" s="2">
        <v>1</v>
      </c>
      <c r="B746" s="2">
        <v>512</v>
      </c>
      <c r="C746" s="2">
        <v>59100</v>
      </c>
      <c r="D746" s="3" t="s">
        <v>24</v>
      </c>
      <c r="E746" s="43">
        <v>0</v>
      </c>
      <c r="F746" s="43">
        <v>0</v>
      </c>
      <c r="G746" s="43">
        <v>0</v>
      </c>
      <c r="H746" s="43">
        <v>0</v>
      </c>
      <c r="I746" s="43">
        <v>0</v>
      </c>
      <c r="J746" s="43">
        <v>0</v>
      </c>
      <c r="K746" s="43">
        <v>0</v>
      </c>
      <c r="L746" s="1"/>
    </row>
    <row r="747" spans="1:12" x14ac:dyDescent="0.25">
      <c r="A747" s="243" t="s">
        <v>171</v>
      </c>
      <c r="B747" s="244"/>
      <c r="C747" s="244"/>
      <c r="D747" s="244"/>
      <c r="E747" s="44">
        <f>SUM(E744:E746)</f>
        <v>0</v>
      </c>
      <c r="F747" s="44">
        <f t="shared" ref="F747:K747" si="83">SUM(F744:F746)</f>
        <v>0</v>
      </c>
      <c r="G747" s="44">
        <f t="shared" si="83"/>
        <v>0</v>
      </c>
      <c r="H747" s="44">
        <f t="shared" si="83"/>
        <v>0</v>
      </c>
      <c r="I747" s="44">
        <f t="shared" si="83"/>
        <v>0</v>
      </c>
      <c r="J747" s="44">
        <f t="shared" si="83"/>
        <v>0</v>
      </c>
      <c r="K747" s="44">
        <f t="shared" si="83"/>
        <v>0</v>
      </c>
      <c r="L747" s="1"/>
    </row>
    <row r="748" spans="1:12" x14ac:dyDescent="0.25">
      <c r="A748" s="247" t="s">
        <v>197</v>
      </c>
      <c r="B748" s="248"/>
      <c r="C748" s="248"/>
      <c r="D748" s="248"/>
      <c r="E748" s="44">
        <f>E747+E742+E730+E725+E721+E710+E703</f>
        <v>261</v>
      </c>
      <c r="F748" s="44">
        <f t="shared" ref="F748:K748" si="84">F747+F742+F730+F725+F721+F710+F703</f>
        <v>0</v>
      </c>
      <c r="G748" s="44">
        <f t="shared" si="84"/>
        <v>0</v>
      </c>
      <c r="H748" s="44">
        <f t="shared" si="84"/>
        <v>0</v>
      </c>
      <c r="I748" s="44">
        <f t="shared" si="84"/>
        <v>0</v>
      </c>
      <c r="J748" s="44">
        <f t="shared" si="84"/>
        <v>0</v>
      </c>
      <c r="K748" s="44">
        <f t="shared" si="84"/>
        <v>0</v>
      </c>
      <c r="L748" s="1"/>
    </row>
    <row r="749" spans="1:12" ht="21" x14ac:dyDescent="0.35">
      <c r="A749" s="269" t="s">
        <v>280</v>
      </c>
      <c r="B749" s="270"/>
      <c r="C749" s="270"/>
      <c r="D749" s="270"/>
      <c r="E749" s="270"/>
      <c r="F749" s="270"/>
      <c r="G749" s="270"/>
      <c r="H749" s="270"/>
      <c r="I749" s="270"/>
      <c r="J749" s="270"/>
      <c r="K749" s="270"/>
      <c r="L749" s="1"/>
    </row>
    <row r="750" spans="1:12" x14ac:dyDescent="0.25">
      <c r="A750" s="245" t="s">
        <v>162</v>
      </c>
      <c r="B750" s="246"/>
      <c r="C750" s="246"/>
      <c r="D750" s="246"/>
      <c r="E750" s="8"/>
      <c r="F750" s="8"/>
      <c r="G750" s="8"/>
      <c r="H750" s="8"/>
      <c r="I750" s="8"/>
      <c r="J750" s="8"/>
      <c r="K750" s="8"/>
      <c r="L750" s="1"/>
    </row>
    <row r="751" spans="1:12" hidden="1" x14ac:dyDescent="0.25">
      <c r="A751" s="2">
        <v>1</v>
      </c>
      <c r="B751" s="2">
        <v>514</v>
      </c>
      <c r="C751" s="2">
        <v>50690</v>
      </c>
      <c r="D751" s="3" t="s">
        <v>132</v>
      </c>
      <c r="E751" s="43">
        <v>0</v>
      </c>
      <c r="F751" s="43">
        <v>0</v>
      </c>
      <c r="G751" s="43">
        <v>0</v>
      </c>
      <c r="H751" s="43">
        <v>0</v>
      </c>
      <c r="I751" s="43">
        <v>0</v>
      </c>
      <c r="J751" s="43">
        <v>0</v>
      </c>
      <c r="K751" s="43">
        <v>0</v>
      </c>
      <c r="L751" s="1"/>
    </row>
    <row r="752" spans="1:12" x14ac:dyDescent="0.25">
      <c r="A752" s="2">
        <v>1</v>
      </c>
      <c r="B752" s="2">
        <v>514</v>
      </c>
      <c r="C752" s="2">
        <v>51010</v>
      </c>
      <c r="D752" s="3" t="s">
        <v>0</v>
      </c>
      <c r="E752" s="43">
        <v>0</v>
      </c>
      <c r="F752" s="43">
        <v>0</v>
      </c>
      <c r="G752" s="43">
        <v>0</v>
      </c>
      <c r="H752" s="43">
        <v>0</v>
      </c>
      <c r="I752" s="43">
        <v>0</v>
      </c>
      <c r="J752" s="43">
        <v>0</v>
      </c>
      <c r="K752" s="43">
        <v>0</v>
      </c>
      <c r="L752" s="1"/>
    </row>
    <row r="753" spans="1:12" x14ac:dyDescent="0.25">
      <c r="A753" s="2">
        <v>1</v>
      </c>
      <c r="B753" s="2">
        <v>514</v>
      </c>
      <c r="C753" s="2">
        <v>51020</v>
      </c>
      <c r="D753" s="3" t="s">
        <v>133</v>
      </c>
      <c r="E753" s="43">
        <v>0</v>
      </c>
      <c r="F753" s="43">
        <v>0</v>
      </c>
      <c r="G753" s="43">
        <v>0</v>
      </c>
      <c r="H753" s="43">
        <v>0</v>
      </c>
      <c r="I753" s="43">
        <v>0</v>
      </c>
      <c r="J753" s="43">
        <v>0</v>
      </c>
      <c r="K753" s="43">
        <v>0</v>
      </c>
      <c r="L753" s="1"/>
    </row>
    <row r="754" spans="1:12" x14ac:dyDescent="0.25">
      <c r="A754" s="2">
        <v>1</v>
      </c>
      <c r="B754" s="2">
        <v>514</v>
      </c>
      <c r="C754" s="2">
        <v>51030</v>
      </c>
      <c r="D754" s="3" t="s">
        <v>134</v>
      </c>
      <c r="E754" s="43">
        <v>32123</v>
      </c>
      <c r="F754" s="43">
        <v>32741</v>
      </c>
      <c r="G754" s="43">
        <v>33671.51</v>
      </c>
      <c r="H754" s="43">
        <v>34662</v>
      </c>
      <c r="I754" s="43">
        <v>26770.52</v>
      </c>
      <c r="J754" s="43">
        <v>35694.68</v>
      </c>
      <c r="K754" s="116">
        <f>[3]Sheet1!L96</f>
        <v>35361.599999999999</v>
      </c>
      <c r="L754" s="83"/>
    </row>
    <row r="755" spans="1:12" x14ac:dyDescent="0.25">
      <c r="A755" s="2">
        <v>1</v>
      </c>
      <c r="B755" s="2">
        <v>514</v>
      </c>
      <c r="C755" s="2">
        <v>51040</v>
      </c>
      <c r="D755" s="3" t="s">
        <v>1</v>
      </c>
      <c r="E755" s="43">
        <v>0</v>
      </c>
      <c r="F755" s="43">
        <v>0</v>
      </c>
      <c r="G755" s="43">
        <v>0</v>
      </c>
      <c r="H755" s="43">
        <v>0</v>
      </c>
      <c r="I755" s="43">
        <v>0</v>
      </c>
      <c r="J755" s="43">
        <v>0</v>
      </c>
      <c r="K755" s="43">
        <v>0</v>
      </c>
      <c r="L755" s="1"/>
    </row>
    <row r="756" spans="1:12" x14ac:dyDescent="0.25">
      <c r="A756" s="243" t="s">
        <v>158</v>
      </c>
      <c r="B756" s="244"/>
      <c r="C756" s="244"/>
      <c r="D756" s="244"/>
      <c r="E756" s="44">
        <f>SUM(E751:E755)</f>
        <v>32123</v>
      </c>
      <c r="F756" s="44">
        <f t="shared" ref="F756:K756" si="85">SUM(F751:F755)</f>
        <v>32741</v>
      </c>
      <c r="G756" s="44">
        <f t="shared" si="85"/>
        <v>33671.51</v>
      </c>
      <c r="H756" s="44">
        <f t="shared" si="85"/>
        <v>34662</v>
      </c>
      <c r="I756" s="44">
        <f t="shared" si="85"/>
        <v>26770.52</v>
      </c>
      <c r="J756" s="44">
        <f t="shared" si="85"/>
        <v>35694.68</v>
      </c>
      <c r="K756" s="44">
        <f t="shared" si="85"/>
        <v>35361.599999999999</v>
      </c>
      <c r="L756" s="1"/>
    </row>
    <row r="757" spans="1:12" x14ac:dyDescent="0.25">
      <c r="A757" s="245" t="s">
        <v>161</v>
      </c>
      <c r="B757" s="246"/>
      <c r="C757" s="246"/>
      <c r="D757" s="246"/>
      <c r="E757" s="44"/>
      <c r="F757" s="44"/>
      <c r="G757" s="44"/>
      <c r="H757" s="44"/>
      <c r="I757" s="44"/>
      <c r="J757" s="44"/>
      <c r="K757" s="44"/>
      <c r="L757" s="1"/>
    </row>
    <row r="758" spans="1:12" x14ac:dyDescent="0.25">
      <c r="A758" s="2">
        <v>1</v>
      </c>
      <c r="B758" s="2">
        <v>514</v>
      </c>
      <c r="C758" s="2">
        <v>52010</v>
      </c>
      <c r="D758" s="3" t="s">
        <v>135</v>
      </c>
      <c r="E758" s="43">
        <v>457</v>
      </c>
      <c r="F758" s="43">
        <v>620</v>
      </c>
      <c r="G758" s="43">
        <v>433.8</v>
      </c>
      <c r="H758" s="43">
        <v>600</v>
      </c>
      <c r="I758" s="43">
        <v>592.11</v>
      </c>
      <c r="J758" s="43">
        <v>592</v>
      </c>
      <c r="K758" s="43">
        <v>600</v>
      </c>
      <c r="L758" s="1"/>
    </row>
    <row r="759" spans="1:12" x14ac:dyDescent="0.25">
      <c r="A759" s="2">
        <v>1</v>
      </c>
      <c r="B759" s="2">
        <v>514</v>
      </c>
      <c r="C759" s="2">
        <v>52020</v>
      </c>
      <c r="D759" s="3" t="s">
        <v>4</v>
      </c>
      <c r="E759" s="43">
        <v>0</v>
      </c>
      <c r="F759" s="43">
        <v>0</v>
      </c>
      <c r="G759" s="43">
        <v>0</v>
      </c>
      <c r="H759" s="43">
        <v>0</v>
      </c>
      <c r="I759" s="43">
        <v>0</v>
      </c>
      <c r="J759" s="43">
        <v>0</v>
      </c>
      <c r="K759" s="43">
        <v>0</v>
      </c>
      <c r="L759" s="1"/>
    </row>
    <row r="760" spans="1:12" x14ac:dyDescent="0.25">
      <c r="A760" s="2">
        <v>1</v>
      </c>
      <c r="B760" s="2">
        <v>514</v>
      </c>
      <c r="C760" s="2">
        <v>52040</v>
      </c>
      <c r="D760" s="3" t="s">
        <v>136</v>
      </c>
      <c r="E760" s="43">
        <v>0</v>
      </c>
      <c r="F760" s="43">
        <v>0</v>
      </c>
      <c r="G760" s="43">
        <v>0</v>
      </c>
      <c r="H760" s="43">
        <v>0</v>
      </c>
      <c r="I760" s="43">
        <v>0</v>
      </c>
      <c r="J760" s="43">
        <v>0</v>
      </c>
      <c r="K760" s="43">
        <v>0</v>
      </c>
      <c r="L760" s="1"/>
    </row>
    <row r="761" spans="1:12" x14ac:dyDescent="0.25">
      <c r="A761" s="2">
        <v>1</v>
      </c>
      <c r="B761" s="2">
        <v>514</v>
      </c>
      <c r="C761" s="2">
        <v>52070</v>
      </c>
      <c r="D761" s="3" t="s">
        <v>137</v>
      </c>
      <c r="E761" s="43">
        <v>0</v>
      </c>
      <c r="F761" s="43">
        <v>0</v>
      </c>
      <c r="G761" s="43">
        <v>0</v>
      </c>
      <c r="H761" s="43">
        <v>0</v>
      </c>
      <c r="I761" s="43">
        <v>0</v>
      </c>
      <c r="J761" s="43">
        <v>0</v>
      </c>
      <c r="K761" s="43">
        <v>0</v>
      </c>
      <c r="L761" s="1"/>
    </row>
    <row r="762" spans="1:12" x14ac:dyDescent="0.25">
      <c r="A762" s="2">
        <v>1</v>
      </c>
      <c r="B762" s="2">
        <v>514</v>
      </c>
      <c r="C762" s="2">
        <v>52110</v>
      </c>
      <c r="D762" s="3" t="s">
        <v>138</v>
      </c>
      <c r="E762" s="43">
        <v>0</v>
      </c>
      <c r="F762" s="43">
        <v>0</v>
      </c>
      <c r="G762" s="43">
        <v>0</v>
      </c>
      <c r="H762" s="43">
        <v>0</v>
      </c>
      <c r="I762" s="43">
        <v>0</v>
      </c>
      <c r="J762" s="43">
        <v>0</v>
      </c>
      <c r="K762" s="43">
        <v>0</v>
      </c>
      <c r="L762" s="1"/>
    </row>
    <row r="763" spans="1:12" x14ac:dyDescent="0.25">
      <c r="A763" s="243" t="s">
        <v>159</v>
      </c>
      <c r="B763" s="244"/>
      <c r="C763" s="244"/>
      <c r="D763" s="244"/>
      <c r="E763" s="44">
        <f>SUM(E758:E762)</f>
        <v>457</v>
      </c>
      <c r="F763" s="44">
        <f t="shared" ref="F763:K763" si="86">SUM(F758:F762)</f>
        <v>620</v>
      </c>
      <c r="G763" s="44">
        <f t="shared" si="86"/>
        <v>433.8</v>
      </c>
      <c r="H763" s="44">
        <f t="shared" si="86"/>
        <v>600</v>
      </c>
      <c r="I763" s="44">
        <f t="shared" si="86"/>
        <v>592.11</v>
      </c>
      <c r="J763" s="44">
        <f t="shared" si="86"/>
        <v>592</v>
      </c>
      <c r="K763" s="44">
        <f t="shared" si="86"/>
        <v>600</v>
      </c>
      <c r="L763" s="1"/>
    </row>
    <row r="764" spans="1:12" x14ac:dyDescent="0.25">
      <c r="A764" s="245" t="s">
        <v>160</v>
      </c>
      <c r="B764" s="246"/>
      <c r="C764" s="246"/>
      <c r="D764" s="246"/>
      <c r="E764" s="44"/>
      <c r="F764" s="44"/>
      <c r="G764" s="44"/>
      <c r="H764" s="44"/>
      <c r="I764" s="44"/>
      <c r="J764" s="44"/>
      <c r="K764" s="44"/>
      <c r="L764" s="1"/>
    </row>
    <row r="765" spans="1:12" x14ac:dyDescent="0.25">
      <c r="A765" s="2">
        <v>1</v>
      </c>
      <c r="B765" s="2">
        <v>514</v>
      </c>
      <c r="C765" s="2">
        <v>53010</v>
      </c>
      <c r="D765" s="3" t="s">
        <v>139</v>
      </c>
      <c r="E765" s="43">
        <v>480</v>
      </c>
      <c r="F765" s="43">
        <v>595.95000000000005</v>
      </c>
      <c r="G765" s="43">
        <v>834</v>
      </c>
      <c r="H765" s="43">
        <v>680</v>
      </c>
      <c r="I765" s="43">
        <v>360</v>
      </c>
      <c r="J765" s="43">
        <v>480</v>
      </c>
      <c r="K765" s="43">
        <v>680</v>
      </c>
      <c r="L765" s="1"/>
    </row>
    <row r="766" spans="1:12" x14ac:dyDescent="0.25">
      <c r="A766" s="2">
        <v>1</v>
      </c>
      <c r="B766" s="2">
        <v>514</v>
      </c>
      <c r="C766" s="2">
        <v>53030</v>
      </c>
      <c r="D766" s="3" t="s">
        <v>140</v>
      </c>
      <c r="E766" s="43">
        <v>455</v>
      </c>
      <c r="F766" s="43">
        <v>466.54</v>
      </c>
      <c r="G766" s="43">
        <v>825</v>
      </c>
      <c r="H766" s="43">
        <v>485</v>
      </c>
      <c r="I766" s="43">
        <v>855.96</v>
      </c>
      <c r="J766" s="43">
        <v>856</v>
      </c>
      <c r="K766" s="43">
        <v>900</v>
      </c>
      <c r="L766" s="1"/>
    </row>
    <row r="767" spans="1:12" x14ac:dyDescent="0.25">
      <c r="A767" s="2">
        <v>1</v>
      </c>
      <c r="B767" s="2">
        <v>514</v>
      </c>
      <c r="C767" s="2">
        <v>53060</v>
      </c>
      <c r="D767" s="3" t="s">
        <v>141</v>
      </c>
      <c r="E767" s="43">
        <v>1252</v>
      </c>
      <c r="F767" s="43">
        <v>233.91</v>
      </c>
      <c r="G767" s="43">
        <v>262.39999999999998</v>
      </c>
      <c r="H767" s="43">
        <v>1500</v>
      </c>
      <c r="I767" s="43">
        <v>178.54</v>
      </c>
      <c r="J767" s="43">
        <v>179</v>
      </c>
      <c r="K767" s="43">
        <v>500</v>
      </c>
      <c r="L767" s="1"/>
    </row>
    <row r="768" spans="1:12" x14ac:dyDescent="0.25">
      <c r="A768" s="2">
        <v>1</v>
      </c>
      <c r="B768" s="2">
        <v>514</v>
      </c>
      <c r="C768" s="2">
        <v>53070</v>
      </c>
      <c r="D768" s="3" t="s">
        <v>112</v>
      </c>
      <c r="E768" s="43">
        <v>0</v>
      </c>
      <c r="F768" s="43">
        <v>0</v>
      </c>
      <c r="G768" s="43">
        <v>0</v>
      </c>
      <c r="H768" s="43">
        <v>0</v>
      </c>
      <c r="I768" s="43">
        <v>0</v>
      </c>
      <c r="J768" s="43">
        <v>0</v>
      </c>
      <c r="K768" s="43">
        <v>0</v>
      </c>
      <c r="L768" s="1"/>
    </row>
    <row r="769" spans="1:12" x14ac:dyDescent="0.25">
      <c r="A769" s="2">
        <v>1</v>
      </c>
      <c r="B769" s="2">
        <v>514</v>
      </c>
      <c r="C769" s="2">
        <v>53080</v>
      </c>
      <c r="D769" s="3" t="s">
        <v>142</v>
      </c>
      <c r="E769" s="43">
        <v>0</v>
      </c>
      <c r="F769" s="43">
        <v>0</v>
      </c>
      <c r="G769" s="43">
        <v>0</v>
      </c>
      <c r="H769" s="43">
        <v>0</v>
      </c>
      <c r="I769" s="43">
        <v>0</v>
      </c>
      <c r="J769" s="43">
        <v>0</v>
      </c>
      <c r="K769" s="43">
        <v>0</v>
      </c>
      <c r="L769" s="1"/>
    </row>
    <row r="770" spans="1:12" x14ac:dyDescent="0.25">
      <c r="A770" s="2">
        <v>1</v>
      </c>
      <c r="B770" s="2">
        <v>514</v>
      </c>
      <c r="C770" s="2">
        <v>53110</v>
      </c>
      <c r="D770" s="3" t="s">
        <v>143</v>
      </c>
      <c r="E770" s="43">
        <v>615</v>
      </c>
      <c r="F770" s="43">
        <v>988.06</v>
      </c>
      <c r="G770" s="43">
        <v>1804</v>
      </c>
      <c r="H770" s="43">
        <v>1200</v>
      </c>
      <c r="I770" s="43">
        <v>742.9</v>
      </c>
      <c r="J770" s="43">
        <v>990.68</v>
      </c>
      <c r="K770" s="43">
        <v>1200</v>
      </c>
      <c r="L770" s="1"/>
    </row>
    <row r="771" spans="1:12" x14ac:dyDescent="0.25">
      <c r="A771" s="2">
        <v>1</v>
      </c>
      <c r="B771" s="2">
        <v>514</v>
      </c>
      <c r="C771" s="2">
        <v>53130</v>
      </c>
      <c r="D771" s="3" t="s">
        <v>114</v>
      </c>
      <c r="E771" s="43">
        <v>0</v>
      </c>
      <c r="F771" s="43">
        <v>0</v>
      </c>
      <c r="G771" s="43">
        <v>0</v>
      </c>
      <c r="H771" s="43">
        <v>0</v>
      </c>
      <c r="I771" s="43">
        <v>0</v>
      </c>
      <c r="J771" s="43">
        <v>0</v>
      </c>
      <c r="K771" s="43">
        <v>0</v>
      </c>
      <c r="L771" s="1"/>
    </row>
    <row r="772" spans="1:12" s="112" customFormat="1" x14ac:dyDescent="0.25">
      <c r="A772" s="2">
        <v>1</v>
      </c>
      <c r="B772" s="2">
        <v>514</v>
      </c>
      <c r="C772" s="2">
        <v>53150</v>
      </c>
      <c r="D772" s="113" t="s">
        <v>371</v>
      </c>
      <c r="E772" s="43">
        <v>0</v>
      </c>
      <c r="F772" s="43">
        <v>115.43</v>
      </c>
      <c r="G772" s="43">
        <v>100</v>
      </c>
      <c r="H772" s="43">
        <v>300</v>
      </c>
      <c r="I772" s="43">
        <v>427.13</v>
      </c>
      <c r="J772" s="43">
        <v>427</v>
      </c>
      <c r="K772" s="43">
        <v>300</v>
      </c>
      <c r="L772" s="1"/>
    </row>
    <row r="773" spans="1:12" x14ac:dyDescent="0.25">
      <c r="A773" s="2">
        <v>1</v>
      </c>
      <c r="B773" s="2">
        <v>514</v>
      </c>
      <c r="C773" s="2">
        <v>53170</v>
      </c>
      <c r="D773" s="3" t="s">
        <v>24</v>
      </c>
      <c r="E773" s="43">
        <v>42936</v>
      </c>
      <c r="F773" s="43">
        <v>775.03</v>
      </c>
      <c r="G773" s="43">
        <v>1020</v>
      </c>
      <c r="H773" s="43">
        <v>1000</v>
      </c>
      <c r="I773" s="43">
        <v>3221.5</v>
      </c>
      <c r="J773" s="43">
        <v>3222</v>
      </c>
      <c r="K773" s="43">
        <v>3300</v>
      </c>
      <c r="L773" s="1"/>
    </row>
    <row r="774" spans="1:12" x14ac:dyDescent="0.25">
      <c r="A774" s="2">
        <v>1</v>
      </c>
      <c r="B774" s="2">
        <v>514</v>
      </c>
      <c r="C774" s="2">
        <v>53180</v>
      </c>
      <c r="D774" s="3" t="s">
        <v>144</v>
      </c>
      <c r="E774" s="43">
        <v>0</v>
      </c>
      <c r="F774" s="43">
        <v>0</v>
      </c>
      <c r="G774" s="43">
        <v>0</v>
      </c>
      <c r="H774" s="43">
        <v>0</v>
      </c>
      <c r="I774" s="43">
        <v>0</v>
      </c>
      <c r="J774" s="43">
        <v>0</v>
      </c>
      <c r="K774" s="43">
        <v>0</v>
      </c>
      <c r="L774" s="1"/>
    </row>
    <row r="775" spans="1:12" s="181" customFormat="1" x14ac:dyDescent="0.25">
      <c r="A775" s="2">
        <v>1</v>
      </c>
      <c r="B775" s="2">
        <v>514</v>
      </c>
      <c r="C775" s="2">
        <v>53181</v>
      </c>
      <c r="D775" s="3" t="s">
        <v>470</v>
      </c>
      <c r="E775" s="43">
        <v>0</v>
      </c>
      <c r="F775" s="43">
        <v>0</v>
      </c>
      <c r="G775" s="43">
        <v>0</v>
      </c>
      <c r="H775" s="43">
        <v>0</v>
      </c>
      <c r="I775" s="43">
        <v>0</v>
      </c>
      <c r="J775" s="43">
        <v>0</v>
      </c>
      <c r="K775" s="43">
        <v>1200</v>
      </c>
      <c r="L775" s="1"/>
    </row>
    <row r="776" spans="1:12" x14ac:dyDescent="0.25">
      <c r="A776" s="243" t="s">
        <v>163</v>
      </c>
      <c r="B776" s="244"/>
      <c r="C776" s="244"/>
      <c r="D776" s="244"/>
      <c r="E776" s="44">
        <f t="shared" ref="E776:K776" si="87">SUM(E765:E775)</f>
        <v>45738</v>
      </c>
      <c r="F776" s="44">
        <f t="shared" si="87"/>
        <v>3174.92</v>
      </c>
      <c r="G776" s="44">
        <f t="shared" si="87"/>
        <v>4845.3999999999996</v>
      </c>
      <c r="H776" s="44">
        <f t="shared" si="87"/>
        <v>5165</v>
      </c>
      <c r="I776" s="44">
        <f t="shared" si="87"/>
        <v>5786.0300000000007</v>
      </c>
      <c r="J776" s="44">
        <f t="shared" si="87"/>
        <v>6154.68</v>
      </c>
      <c r="K776" s="44">
        <f t="shared" si="87"/>
        <v>8080</v>
      </c>
      <c r="L776" s="1"/>
    </row>
    <row r="777" spans="1:12" x14ac:dyDescent="0.25">
      <c r="A777" s="245" t="s">
        <v>164</v>
      </c>
      <c r="B777" s="246"/>
      <c r="C777" s="246"/>
      <c r="D777" s="246"/>
      <c r="E777" s="44"/>
      <c r="F777" s="44"/>
      <c r="G777" s="44"/>
      <c r="H777" s="44"/>
      <c r="I777" s="44"/>
      <c r="J777" s="44"/>
      <c r="K777" s="44"/>
      <c r="L777" s="1"/>
    </row>
    <row r="778" spans="1:12" x14ac:dyDescent="0.25">
      <c r="A778" s="2">
        <v>1</v>
      </c>
      <c r="B778" s="2">
        <v>514</v>
      </c>
      <c r="C778" s="2">
        <v>54010</v>
      </c>
      <c r="D778" s="3" t="s">
        <v>145</v>
      </c>
      <c r="E778" s="43">
        <v>0</v>
      </c>
      <c r="F778" s="43">
        <v>0</v>
      </c>
      <c r="G778" s="43">
        <v>0</v>
      </c>
      <c r="H778" s="43">
        <v>0</v>
      </c>
      <c r="I778" s="43">
        <v>0</v>
      </c>
      <c r="J778" s="43">
        <v>0</v>
      </c>
      <c r="K778" s="43">
        <v>0</v>
      </c>
      <c r="L778" s="1"/>
    </row>
    <row r="779" spans="1:12" x14ac:dyDescent="0.25">
      <c r="A779" s="2">
        <v>1</v>
      </c>
      <c r="B779" s="2">
        <v>514</v>
      </c>
      <c r="C779" s="2">
        <v>54140</v>
      </c>
      <c r="D779" s="3" t="s">
        <v>42</v>
      </c>
      <c r="E779" s="43">
        <v>0</v>
      </c>
      <c r="F779" s="43">
        <v>0</v>
      </c>
      <c r="G779" s="43">
        <v>0</v>
      </c>
      <c r="H779" s="43">
        <v>0</v>
      </c>
      <c r="I779" s="43">
        <v>0</v>
      </c>
      <c r="J779" s="43">
        <v>0</v>
      </c>
      <c r="K779" s="43">
        <v>0</v>
      </c>
      <c r="L779" s="1"/>
    </row>
    <row r="780" spans="1:12" x14ac:dyDescent="0.25">
      <c r="A780" s="243" t="s">
        <v>166</v>
      </c>
      <c r="B780" s="244"/>
      <c r="C780" s="244"/>
      <c r="D780" s="244"/>
      <c r="E780" s="44">
        <f>SUM(E778:E779)</f>
        <v>0</v>
      </c>
      <c r="F780" s="44">
        <f t="shared" ref="F780:K780" si="88">SUM(F778:F779)</f>
        <v>0</v>
      </c>
      <c r="G780" s="44">
        <f t="shared" si="88"/>
        <v>0</v>
      </c>
      <c r="H780" s="44">
        <f t="shared" si="88"/>
        <v>0</v>
      </c>
      <c r="I780" s="44">
        <f t="shared" si="88"/>
        <v>0</v>
      </c>
      <c r="J780" s="44">
        <f t="shared" si="88"/>
        <v>0</v>
      </c>
      <c r="K780" s="44">
        <f t="shared" si="88"/>
        <v>0</v>
      </c>
      <c r="L780" s="1"/>
    </row>
    <row r="781" spans="1:12" x14ac:dyDescent="0.25">
      <c r="A781" s="245" t="s">
        <v>165</v>
      </c>
      <c r="B781" s="246"/>
      <c r="C781" s="246"/>
      <c r="D781" s="246"/>
      <c r="E781" s="44"/>
      <c r="F781" s="44"/>
      <c r="G781" s="44"/>
      <c r="H781" s="44"/>
      <c r="I781" s="44"/>
      <c r="J781" s="44"/>
      <c r="K781" s="44"/>
      <c r="L781" s="1"/>
    </row>
    <row r="782" spans="1:12" x14ac:dyDescent="0.25">
      <c r="A782" s="2">
        <v>1</v>
      </c>
      <c r="B782" s="2">
        <v>514</v>
      </c>
      <c r="C782" s="2">
        <v>55010</v>
      </c>
      <c r="D782" s="3" t="s">
        <v>125</v>
      </c>
      <c r="E782" s="43">
        <v>0</v>
      </c>
      <c r="F782" s="43">
        <v>0</v>
      </c>
      <c r="G782" s="43">
        <v>0</v>
      </c>
      <c r="H782" s="43">
        <v>0</v>
      </c>
      <c r="I782" s="43">
        <v>0</v>
      </c>
      <c r="J782" s="43">
        <v>0</v>
      </c>
      <c r="K782" s="43">
        <v>0</v>
      </c>
      <c r="L782" s="1"/>
    </row>
    <row r="783" spans="1:12" x14ac:dyDescent="0.25">
      <c r="A783" s="2">
        <v>1</v>
      </c>
      <c r="B783" s="2">
        <v>514</v>
      </c>
      <c r="C783" s="2">
        <v>55020</v>
      </c>
      <c r="D783" s="3" t="s">
        <v>103</v>
      </c>
      <c r="E783" s="43">
        <v>0</v>
      </c>
      <c r="F783" s="43">
        <v>0</v>
      </c>
      <c r="G783" s="43">
        <v>0</v>
      </c>
      <c r="H783" s="43">
        <v>0</v>
      </c>
      <c r="I783" s="43">
        <v>0</v>
      </c>
      <c r="J783" s="43">
        <v>0</v>
      </c>
      <c r="K783" s="43">
        <v>0</v>
      </c>
      <c r="L783" s="1"/>
    </row>
    <row r="784" spans="1:12" x14ac:dyDescent="0.25">
      <c r="A784" s="2">
        <v>1</v>
      </c>
      <c r="B784" s="2">
        <v>514</v>
      </c>
      <c r="C784" s="2">
        <v>55070</v>
      </c>
      <c r="D784" s="3" t="s">
        <v>24</v>
      </c>
      <c r="E784" s="43">
        <v>0</v>
      </c>
      <c r="F784" s="43">
        <v>0</v>
      </c>
      <c r="G784" s="43">
        <v>0</v>
      </c>
      <c r="H784" s="43">
        <v>0</v>
      </c>
      <c r="I784" s="43">
        <v>0</v>
      </c>
      <c r="J784" s="43">
        <v>0</v>
      </c>
      <c r="K784" s="43">
        <v>0</v>
      </c>
      <c r="L784" s="1"/>
    </row>
    <row r="785" spans="1:12" x14ac:dyDescent="0.25">
      <c r="A785" s="243" t="s">
        <v>167</v>
      </c>
      <c r="B785" s="244"/>
      <c r="C785" s="244"/>
      <c r="D785" s="244"/>
      <c r="E785" s="44">
        <f>SUM(E782:E784)</f>
        <v>0</v>
      </c>
      <c r="F785" s="44">
        <f t="shared" ref="F785:K785" si="89">SUM(F782:F784)</f>
        <v>0</v>
      </c>
      <c r="G785" s="44">
        <f t="shared" si="89"/>
        <v>0</v>
      </c>
      <c r="H785" s="44">
        <f t="shared" si="89"/>
        <v>0</v>
      </c>
      <c r="I785" s="44">
        <f t="shared" si="89"/>
        <v>0</v>
      </c>
      <c r="J785" s="44">
        <f t="shared" si="89"/>
        <v>0</v>
      </c>
      <c r="K785" s="44">
        <f t="shared" si="89"/>
        <v>0</v>
      </c>
      <c r="L785" s="1"/>
    </row>
    <row r="786" spans="1:12" x14ac:dyDescent="0.25">
      <c r="A786" s="245" t="s">
        <v>168</v>
      </c>
      <c r="B786" s="246"/>
      <c r="C786" s="246"/>
      <c r="D786" s="246"/>
      <c r="E786" s="44"/>
      <c r="F786" s="44"/>
      <c r="G786" s="44"/>
      <c r="H786" s="44"/>
      <c r="I786" s="44"/>
      <c r="J786" s="44"/>
      <c r="K786" s="44"/>
      <c r="L786" s="1"/>
    </row>
    <row r="787" spans="1:12" x14ac:dyDescent="0.25">
      <c r="A787" s="2">
        <v>1</v>
      </c>
      <c r="B787" s="2">
        <v>514</v>
      </c>
      <c r="C787" s="2">
        <v>56010</v>
      </c>
      <c r="D787" s="3" t="s">
        <v>19</v>
      </c>
      <c r="E787" s="43">
        <v>0</v>
      </c>
      <c r="F787" s="43">
        <v>0</v>
      </c>
      <c r="G787" s="43">
        <v>0</v>
      </c>
      <c r="H787" s="43">
        <v>0</v>
      </c>
      <c r="I787" s="43">
        <v>0</v>
      </c>
      <c r="J787" s="43">
        <v>0</v>
      </c>
      <c r="K787" s="43">
        <v>0</v>
      </c>
      <c r="L787" s="1"/>
    </row>
    <row r="788" spans="1:12" x14ac:dyDescent="0.25">
      <c r="A788" s="2">
        <v>1</v>
      </c>
      <c r="B788" s="2">
        <v>514</v>
      </c>
      <c r="C788" s="2">
        <v>56020</v>
      </c>
      <c r="D788" s="3" t="s">
        <v>146</v>
      </c>
      <c r="E788" s="43">
        <v>0</v>
      </c>
      <c r="F788" s="43">
        <v>0</v>
      </c>
      <c r="G788" s="43">
        <v>0</v>
      </c>
      <c r="H788" s="43">
        <v>0</v>
      </c>
      <c r="I788" s="43">
        <v>0</v>
      </c>
      <c r="J788" s="43">
        <v>0</v>
      </c>
      <c r="K788" s="43">
        <v>0</v>
      </c>
      <c r="L788" s="1"/>
    </row>
    <row r="789" spans="1:12" x14ac:dyDescent="0.25">
      <c r="A789" s="2">
        <v>1</v>
      </c>
      <c r="B789" s="2">
        <v>514</v>
      </c>
      <c r="C789" s="2">
        <v>56040</v>
      </c>
      <c r="D789" s="3" t="s">
        <v>21</v>
      </c>
      <c r="E789" s="43">
        <v>2457</v>
      </c>
      <c r="F789" s="43">
        <v>2539.0700000000002</v>
      </c>
      <c r="G789" s="43">
        <v>2575.66</v>
      </c>
      <c r="H789" s="43">
        <v>2652</v>
      </c>
      <c r="I789" s="43">
        <v>2047.89</v>
      </c>
      <c r="J789" s="43">
        <v>2965.68</v>
      </c>
      <c r="K789" s="116">
        <f>[3]Sheet1!L97</f>
        <v>2705</v>
      </c>
      <c r="L789" s="83"/>
    </row>
    <row r="790" spans="1:12" x14ac:dyDescent="0.25">
      <c r="A790" s="2">
        <v>1</v>
      </c>
      <c r="B790" s="2">
        <v>514</v>
      </c>
      <c r="C790" s="2">
        <v>56050</v>
      </c>
      <c r="D790" s="3" t="s">
        <v>147</v>
      </c>
      <c r="E790" s="43">
        <v>3484</v>
      </c>
      <c r="F790" s="43">
        <v>3773.88</v>
      </c>
      <c r="G790" s="43">
        <v>3403.13</v>
      </c>
      <c r="H790" s="43">
        <v>4159</v>
      </c>
      <c r="I790" s="43">
        <v>2281.5500000000002</v>
      </c>
      <c r="J790" s="43">
        <v>3042.68</v>
      </c>
      <c r="K790" s="116">
        <f>[3]Sheet1!L98</f>
        <v>3625</v>
      </c>
      <c r="L790" s="83"/>
    </row>
    <row r="791" spans="1:12" x14ac:dyDescent="0.25">
      <c r="A791" s="2">
        <v>1</v>
      </c>
      <c r="B791" s="2">
        <v>514</v>
      </c>
      <c r="C791" s="2">
        <v>56070</v>
      </c>
      <c r="D791" s="3" t="s">
        <v>73</v>
      </c>
      <c r="E791" s="43">
        <v>588</v>
      </c>
      <c r="F791" s="43">
        <v>588.25</v>
      </c>
      <c r="G791" s="43">
        <v>588.25</v>
      </c>
      <c r="H791" s="43">
        <v>670</v>
      </c>
      <c r="I791" s="43">
        <v>683.75</v>
      </c>
      <c r="J791" s="43">
        <v>684</v>
      </c>
      <c r="K791" s="120">
        <v>700</v>
      </c>
      <c r="L791" s="77"/>
    </row>
    <row r="792" spans="1:12" x14ac:dyDescent="0.25">
      <c r="A792" s="2">
        <v>1</v>
      </c>
      <c r="B792" s="2">
        <v>514</v>
      </c>
      <c r="C792" s="2">
        <v>56090</v>
      </c>
      <c r="D792" s="3" t="s">
        <v>148</v>
      </c>
      <c r="E792" s="43">
        <v>7778</v>
      </c>
      <c r="F792" s="43">
        <v>7596.72</v>
      </c>
      <c r="G792" s="43">
        <v>9635.0400000000009</v>
      </c>
      <c r="H792" s="43">
        <v>9084</v>
      </c>
      <c r="I792" s="43">
        <v>6149.2</v>
      </c>
      <c r="J792" s="43">
        <v>8198.69</v>
      </c>
      <c r="K792" s="116">
        <f>[3]Sheet1!L99</f>
        <v>9084</v>
      </c>
      <c r="L792" s="83"/>
    </row>
    <row r="793" spans="1:12" x14ac:dyDescent="0.25">
      <c r="A793" s="2">
        <v>1</v>
      </c>
      <c r="B793" s="2">
        <v>514</v>
      </c>
      <c r="C793" s="2">
        <v>56110</v>
      </c>
      <c r="D793" s="3" t="s">
        <v>25</v>
      </c>
      <c r="E793" s="43">
        <v>73</v>
      </c>
      <c r="F793" s="43">
        <v>125.6</v>
      </c>
      <c r="G793" s="43">
        <v>90.28</v>
      </c>
      <c r="H793" s="43">
        <v>139</v>
      </c>
      <c r="I793" s="43">
        <v>20.98</v>
      </c>
      <c r="J793" s="43">
        <v>28.02</v>
      </c>
      <c r="K793" s="116">
        <f>[3]Sheet1!L100</f>
        <v>141.38999999999999</v>
      </c>
      <c r="L793" s="83"/>
    </row>
    <row r="794" spans="1:12" x14ac:dyDescent="0.25">
      <c r="A794" s="2">
        <v>1</v>
      </c>
      <c r="B794" s="2">
        <v>514</v>
      </c>
      <c r="C794" s="2">
        <v>56120</v>
      </c>
      <c r="D794" s="3" t="s">
        <v>26</v>
      </c>
      <c r="E794" s="43">
        <v>9</v>
      </c>
      <c r="F794" s="43">
        <v>137.84</v>
      </c>
      <c r="G794" s="43">
        <v>9</v>
      </c>
      <c r="H794" s="43">
        <v>171</v>
      </c>
      <c r="I794" s="43">
        <v>9.01</v>
      </c>
      <c r="J794" s="43">
        <v>12</v>
      </c>
      <c r="K794" s="116">
        <f>[3]Sheet1!L101</f>
        <v>162</v>
      </c>
      <c r="L794" s="83"/>
    </row>
    <row r="795" spans="1:12" x14ac:dyDescent="0.25">
      <c r="A795" s="2">
        <v>1</v>
      </c>
      <c r="B795" s="2">
        <v>514</v>
      </c>
      <c r="C795" s="2">
        <v>56140</v>
      </c>
      <c r="D795" s="3" t="s">
        <v>52</v>
      </c>
      <c r="E795" s="43">
        <v>0</v>
      </c>
      <c r="F795" s="43">
        <v>0</v>
      </c>
      <c r="G795" s="43">
        <v>0</v>
      </c>
      <c r="H795" s="43">
        <v>0</v>
      </c>
      <c r="I795" s="43">
        <v>0</v>
      </c>
      <c r="J795" s="43">
        <v>0</v>
      </c>
      <c r="K795" s="43">
        <v>0</v>
      </c>
      <c r="L795" s="1"/>
    </row>
    <row r="796" spans="1:12" x14ac:dyDescent="0.25">
      <c r="A796" s="2">
        <v>1</v>
      </c>
      <c r="B796" s="2">
        <v>514</v>
      </c>
      <c r="C796" s="2">
        <v>56150</v>
      </c>
      <c r="D796" s="3" t="s">
        <v>53</v>
      </c>
      <c r="E796" s="43">
        <v>0</v>
      </c>
      <c r="F796" s="43">
        <v>0</v>
      </c>
      <c r="G796" s="43">
        <v>0</v>
      </c>
      <c r="H796" s="43">
        <v>0</v>
      </c>
      <c r="I796" s="43">
        <v>0</v>
      </c>
      <c r="J796" s="43">
        <v>0</v>
      </c>
      <c r="K796" s="43">
        <v>0</v>
      </c>
      <c r="L796" s="1"/>
    </row>
    <row r="797" spans="1:12" x14ac:dyDescent="0.25">
      <c r="A797" s="243" t="s">
        <v>169</v>
      </c>
      <c r="B797" s="244"/>
      <c r="C797" s="244"/>
      <c r="D797" s="244"/>
      <c r="E797" s="44">
        <f>SUM(E787:E796)</f>
        <v>14389</v>
      </c>
      <c r="F797" s="44">
        <f t="shared" ref="F797:K797" si="90">SUM(F787:F796)</f>
        <v>14761.360000000002</v>
      </c>
      <c r="G797" s="44">
        <f t="shared" si="90"/>
        <v>16301.360000000002</v>
      </c>
      <c r="H797" s="44">
        <f t="shared" si="90"/>
        <v>16875</v>
      </c>
      <c r="I797" s="44">
        <f t="shared" si="90"/>
        <v>11192.38</v>
      </c>
      <c r="J797" s="44">
        <f t="shared" si="90"/>
        <v>14931.07</v>
      </c>
      <c r="K797" s="44">
        <f t="shared" si="90"/>
        <v>16417.39</v>
      </c>
      <c r="L797" s="1"/>
    </row>
    <row r="798" spans="1:12" x14ac:dyDescent="0.25">
      <c r="A798" s="245" t="s">
        <v>170</v>
      </c>
      <c r="B798" s="246"/>
      <c r="C798" s="246"/>
      <c r="D798" s="246"/>
      <c r="E798" s="44"/>
      <c r="F798" s="44"/>
      <c r="G798" s="44"/>
      <c r="H798" s="44"/>
      <c r="I798" s="44"/>
      <c r="J798" s="44"/>
      <c r="K798" s="44"/>
      <c r="L798" s="1"/>
    </row>
    <row r="799" spans="1:12" x14ac:dyDescent="0.25">
      <c r="A799" s="2">
        <v>1</v>
      </c>
      <c r="B799" s="2">
        <v>514</v>
      </c>
      <c r="C799" s="2">
        <v>58010</v>
      </c>
      <c r="D799" s="3" t="s">
        <v>149</v>
      </c>
      <c r="E799" s="43">
        <v>0</v>
      </c>
      <c r="F799" s="43">
        <v>0</v>
      </c>
      <c r="G799" s="43">
        <v>0</v>
      </c>
      <c r="H799" s="43">
        <v>0</v>
      </c>
      <c r="I799" s="43">
        <v>0</v>
      </c>
      <c r="J799" s="43">
        <v>0</v>
      </c>
      <c r="K799" s="43">
        <v>0</v>
      </c>
      <c r="L799" s="1"/>
    </row>
    <row r="800" spans="1:12" x14ac:dyDescent="0.25">
      <c r="A800" s="2">
        <v>1</v>
      </c>
      <c r="B800" s="2">
        <v>514</v>
      </c>
      <c r="C800" s="2">
        <v>59010</v>
      </c>
      <c r="D800" s="3" t="s">
        <v>125</v>
      </c>
      <c r="E800" s="43">
        <v>0</v>
      </c>
      <c r="F800" s="43">
        <v>0</v>
      </c>
      <c r="G800" s="43">
        <v>0</v>
      </c>
      <c r="H800" s="43">
        <v>0</v>
      </c>
      <c r="I800" s="43">
        <v>0</v>
      </c>
      <c r="J800" s="43">
        <v>0</v>
      </c>
      <c r="K800" s="43">
        <v>0</v>
      </c>
      <c r="L800" s="1"/>
    </row>
    <row r="801" spans="1:12" x14ac:dyDescent="0.25">
      <c r="A801" s="2">
        <v>1</v>
      </c>
      <c r="B801" s="2">
        <v>514</v>
      </c>
      <c r="C801" s="2">
        <v>59100</v>
      </c>
      <c r="D801" s="3" t="s">
        <v>24</v>
      </c>
      <c r="E801" s="43">
        <v>0</v>
      </c>
      <c r="F801" s="43">
        <v>0</v>
      </c>
      <c r="G801" s="43">
        <v>0</v>
      </c>
      <c r="H801" s="43">
        <v>50000</v>
      </c>
      <c r="I801" s="43">
        <v>24220</v>
      </c>
      <c r="J801" s="43">
        <v>24220</v>
      </c>
      <c r="K801" s="43">
        <v>50000</v>
      </c>
      <c r="L801" s="1" t="s">
        <v>411</v>
      </c>
    </row>
    <row r="802" spans="1:12" x14ac:dyDescent="0.25">
      <c r="A802" s="243" t="s">
        <v>171</v>
      </c>
      <c r="B802" s="244"/>
      <c r="C802" s="244"/>
      <c r="D802" s="244"/>
      <c r="E802" s="44">
        <f t="shared" ref="E802:K802" si="91">SUM(E799:E801)</f>
        <v>0</v>
      </c>
      <c r="F802" s="44">
        <f t="shared" si="91"/>
        <v>0</v>
      </c>
      <c r="G802" s="44">
        <f t="shared" si="91"/>
        <v>0</v>
      </c>
      <c r="H802" s="44">
        <f t="shared" si="91"/>
        <v>50000</v>
      </c>
      <c r="I802" s="44">
        <f t="shared" si="91"/>
        <v>24220</v>
      </c>
      <c r="J802" s="44">
        <f t="shared" si="91"/>
        <v>24220</v>
      </c>
      <c r="K802" s="44">
        <f t="shared" si="91"/>
        <v>50000</v>
      </c>
      <c r="L802" s="1"/>
    </row>
    <row r="803" spans="1:12" x14ac:dyDescent="0.25">
      <c r="A803" s="247" t="s">
        <v>279</v>
      </c>
      <c r="B803" s="248"/>
      <c r="C803" s="248"/>
      <c r="D803" s="248"/>
      <c r="E803" s="44">
        <f t="shared" ref="E803:K803" si="92">E802+E797+E785+E780+E776+E763+E756</f>
        <v>92707</v>
      </c>
      <c r="F803" s="44">
        <f t="shared" si="92"/>
        <v>51297.279999999999</v>
      </c>
      <c r="G803" s="44">
        <f t="shared" si="92"/>
        <v>55252.070000000007</v>
      </c>
      <c r="H803" s="44">
        <f t="shared" si="92"/>
        <v>107302</v>
      </c>
      <c r="I803" s="44">
        <f t="shared" si="92"/>
        <v>68561.039999999994</v>
      </c>
      <c r="J803" s="44">
        <f t="shared" si="92"/>
        <v>81592.429999999993</v>
      </c>
      <c r="K803" s="44">
        <f t="shared" si="92"/>
        <v>110458.98999999999</v>
      </c>
      <c r="L803" s="1"/>
    </row>
    <row r="804" spans="1:12" ht="21" x14ac:dyDescent="0.35">
      <c r="A804" s="269" t="s">
        <v>381</v>
      </c>
      <c r="B804" s="270"/>
      <c r="C804" s="270"/>
      <c r="D804" s="270"/>
      <c r="E804" s="270"/>
      <c r="F804" s="270"/>
      <c r="G804" s="270"/>
      <c r="H804" s="270"/>
      <c r="I804" s="270"/>
      <c r="J804" s="270"/>
      <c r="K804" s="270"/>
      <c r="L804" s="1"/>
    </row>
    <row r="805" spans="1:12" ht="21" x14ac:dyDescent="0.35">
      <c r="A805" s="245" t="s">
        <v>162</v>
      </c>
      <c r="B805" s="245"/>
      <c r="C805" s="245"/>
      <c r="D805" s="245"/>
      <c r="E805" s="270"/>
      <c r="F805" s="270"/>
      <c r="G805" s="270"/>
      <c r="H805" s="270"/>
      <c r="I805" s="270"/>
      <c r="J805" s="270"/>
      <c r="K805" s="270"/>
      <c r="L805" s="1"/>
    </row>
    <row r="806" spans="1:12" x14ac:dyDescent="0.25">
      <c r="A806" s="2">
        <v>1</v>
      </c>
      <c r="B806" s="2">
        <v>515</v>
      </c>
      <c r="C806" s="2">
        <v>50012</v>
      </c>
      <c r="D806" s="3" t="s">
        <v>119</v>
      </c>
      <c r="E806" s="39">
        <v>0</v>
      </c>
      <c r="F806" s="39">
        <v>0</v>
      </c>
      <c r="G806" s="39">
        <v>0</v>
      </c>
      <c r="H806" s="39">
        <v>0</v>
      </c>
      <c r="I806" s="39">
        <v>0</v>
      </c>
      <c r="J806" s="39">
        <v>0</v>
      </c>
      <c r="K806" s="39">
        <v>0</v>
      </c>
    </row>
    <row r="807" spans="1:12" x14ac:dyDescent="0.25">
      <c r="A807" s="2">
        <v>1</v>
      </c>
      <c r="B807" s="2">
        <v>515</v>
      </c>
      <c r="C807" s="2">
        <v>50013</v>
      </c>
      <c r="D807" s="3" t="s">
        <v>120</v>
      </c>
      <c r="E807" s="39">
        <v>0</v>
      </c>
      <c r="F807" s="39">
        <v>0</v>
      </c>
      <c r="G807" s="39">
        <v>0</v>
      </c>
      <c r="H807" s="39">
        <v>0</v>
      </c>
      <c r="I807" s="39">
        <v>0</v>
      </c>
      <c r="J807" s="39">
        <v>0</v>
      </c>
      <c r="K807" s="39">
        <v>0</v>
      </c>
      <c r="L807" s="1"/>
    </row>
    <row r="808" spans="1:12" x14ac:dyDescent="0.25">
      <c r="A808" s="2">
        <v>1</v>
      </c>
      <c r="B808" s="2">
        <v>515</v>
      </c>
      <c r="C808" s="2">
        <v>51010</v>
      </c>
      <c r="D808" s="3" t="s">
        <v>121</v>
      </c>
      <c r="E808" s="39">
        <v>0</v>
      </c>
      <c r="F808" s="39">
        <v>0</v>
      </c>
      <c r="G808" s="39">
        <v>0</v>
      </c>
      <c r="H808" s="39">
        <v>0</v>
      </c>
      <c r="I808" s="39">
        <v>0</v>
      </c>
      <c r="J808" s="39">
        <v>0</v>
      </c>
      <c r="K808" s="39">
        <v>0</v>
      </c>
      <c r="L808" s="1"/>
    </row>
    <row r="809" spans="1:12" x14ac:dyDescent="0.25">
      <c r="A809" s="2">
        <v>1</v>
      </c>
      <c r="B809" s="2">
        <v>515</v>
      </c>
      <c r="C809" s="2">
        <v>51020</v>
      </c>
      <c r="D809" s="3" t="s">
        <v>122</v>
      </c>
      <c r="E809" s="39">
        <v>0</v>
      </c>
      <c r="F809" s="39">
        <v>0</v>
      </c>
      <c r="G809" s="39">
        <v>0</v>
      </c>
      <c r="H809" s="39">
        <v>0</v>
      </c>
      <c r="I809" s="39">
        <v>0</v>
      </c>
      <c r="J809" s="39">
        <v>0</v>
      </c>
      <c r="K809" s="39">
        <v>0</v>
      </c>
      <c r="L809" s="1"/>
    </row>
    <row r="810" spans="1:12" x14ac:dyDescent="0.25">
      <c r="A810" s="2">
        <v>1</v>
      </c>
      <c r="B810" s="2">
        <v>515</v>
      </c>
      <c r="C810" s="2">
        <v>51030</v>
      </c>
      <c r="D810" s="3" t="s">
        <v>123</v>
      </c>
      <c r="E810" s="39">
        <v>0</v>
      </c>
      <c r="F810" s="39">
        <v>0</v>
      </c>
      <c r="G810" s="39">
        <v>0</v>
      </c>
      <c r="H810" s="39">
        <v>0</v>
      </c>
      <c r="I810" s="39">
        <v>0</v>
      </c>
      <c r="J810" s="39">
        <v>0</v>
      </c>
      <c r="K810" s="39">
        <v>0</v>
      </c>
      <c r="L810" s="1"/>
    </row>
    <row r="811" spans="1:12" x14ac:dyDescent="0.25">
      <c r="A811" s="2">
        <v>1</v>
      </c>
      <c r="B811" s="2">
        <v>515</v>
      </c>
      <c r="C811" s="2">
        <v>51040</v>
      </c>
      <c r="D811" s="3" t="s">
        <v>124</v>
      </c>
      <c r="E811" s="39">
        <v>2400</v>
      </c>
      <c r="F811" s="39">
        <v>1320</v>
      </c>
      <c r="G811" s="39">
        <v>622.48</v>
      </c>
      <c r="H811" s="39">
        <v>1311</v>
      </c>
      <c r="I811" s="39">
        <v>327.10000000000002</v>
      </c>
      <c r="J811" s="39">
        <v>327</v>
      </c>
      <c r="K811" s="115">
        <f>[3]Sheet1!$L$87</f>
        <v>1800</v>
      </c>
      <c r="L811" s="1"/>
    </row>
    <row r="812" spans="1:12" x14ac:dyDescent="0.25">
      <c r="A812" s="243" t="s">
        <v>158</v>
      </c>
      <c r="B812" s="244"/>
      <c r="C812" s="244"/>
      <c r="D812" s="244"/>
      <c r="E812" s="40">
        <f>SUM(E806:E811)</f>
        <v>2400</v>
      </c>
      <c r="F812" s="40">
        <f t="shared" ref="F812:K812" si="93">SUM(F806:F811)</f>
        <v>1320</v>
      </c>
      <c r="G812" s="40">
        <f t="shared" si="93"/>
        <v>622.48</v>
      </c>
      <c r="H812" s="40">
        <f t="shared" si="93"/>
        <v>1311</v>
      </c>
      <c r="I812" s="40">
        <f t="shared" si="93"/>
        <v>327.10000000000002</v>
      </c>
      <c r="J812" s="40">
        <f t="shared" si="93"/>
        <v>327</v>
      </c>
      <c r="K812" s="40">
        <f t="shared" si="93"/>
        <v>1800</v>
      </c>
      <c r="L812" s="1"/>
    </row>
    <row r="813" spans="1:12" x14ac:dyDescent="0.25">
      <c r="A813" s="245" t="s">
        <v>161</v>
      </c>
      <c r="B813" s="246"/>
      <c r="C813" s="246"/>
      <c r="D813" s="246"/>
      <c r="E813" s="261"/>
      <c r="F813" s="261"/>
      <c r="G813" s="261"/>
      <c r="H813" s="261"/>
      <c r="I813" s="261"/>
      <c r="J813" s="261"/>
      <c r="K813" s="261"/>
      <c r="L813" s="1"/>
    </row>
    <row r="814" spans="1:12" x14ac:dyDescent="0.25">
      <c r="A814" s="2">
        <v>1</v>
      </c>
      <c r="B814" s="2">
        <v>515</v>
      </c>
      <c r="C814" s="2">
        <v>52050</v>
      </c>
      <c r="D814" s="3" t="s">
        <v>60</v>
      </c>
      <c r="E814" s="39">
        <v>0</v>
      </c>
      <c r="F814" s="39">
        <v>0</v>
      </c>
      <c r="G814" s="39">
        <v>0</v>
      </c>
      <c r="H814" s="39">
        <v>0</v>
      </c>
      <c r="I814" s="39">
        <v>0</v>
      </c>
      <c r="J814" s="39">
        <v>0</v>
      </c>
      <c r="K814" s="39">
        <v>0</v>
      </c>
      <c r="L814" s="1"/>
    </row>
    <row r="815" spans="1:12" x14ac:dyDescent="0.25">
      <c r="A815" s="2">
        <v>1</v>
      </c>
      <c r="B815" s="2">
        <v>515</v>
      </c>
      <c r="C815" s="2">
        <v>52070</v>
      </c>
      <c r="D815" s="3" t="s">
        <v>62</v>
      </c>
      <c r="E815" s="39">
        <v>0</v>
      </c>
      <c r="F815" s="39">
        <v>0</v>
      </c>
      <c r="G815" s="39">
        <v>0</v>
      </c>
      <c r="H815" s="39">
        <v>0</v>
      </c>
      <c r="I815" s="39">
        <v>0</v>
      </c>
      <c r="J815" s="39">
        <v>0</v>
      </c>
      <c r="K815" s="39">
        <v>0</v>
      </c>
      <c r="L815" s="1"/>
    </row>
    <row r="816" spans="1:12" x14ac:dyDescent="0.25">
      <c r="A816" s="2">
        <v>1</v>
      </c>
      <c r="B816" s="2">
        <v>515</v>
      </c>
      <c r="C816" s="2">
        <v>52110</v>
      </c>
      <c r="D816" s="3" t="s">
        <v>5</v>
      </c>
      <c r="E816" s="39">
        <v>38</v>
      </c>
      <c r="F816" s="39">
        <v>281</v>
      </c>
      <c r="G816" s="39">
        <v>13.88</v>
      </c>
      <c r="H816" s="39">
        <v>500</v>
      </c>
      <c r="I816" s="39">
        <v>0</v>
      </c>
      <c r="J816" s="39">
        <v>0</v>
      </c>
      <c r="K816" s="39">
        <v>500</v>
      </c>
      <c r="L816" s="1"/>
    </row>
    <row r="817" spans="1:12" x14ac:dyDescent="0.25">
      <c r="A817" s="243" t="s">
        <v>159</v>
      </c>
      <c r="B817" s="244"/>
      <c r="C817" s="244"/>
      <c r="D817" s="244"/>
      <c r="E817" s="40">
        <f>SUM(E814:E816)</f>
        <v>38</v>
      </c>
      <c r="F817" s="40">
        <f t="shared" ref="F817:K817" si="94">SUM(F814:F816)</f>
        <v>281</v>
      </c>
      <c r="G817" s="40">
        <f t="shared" si="94"/>
        <v>13.88</v>
      </c>
      <c r="H817" s="40">
        <f t="shared" si="94"/>
        <v>500</v>
      </c>
      <c r="I817" s="40">
        <f t="shared" si="94"/>
        <v>0</v>
      </c>
      <c r="J817" s="40">
        <f t="shared" si="94"/>
        <v>0</v>
      </c>
      <c r="K817" s="40">
        <f t="shared" si="94"/>
        <v>500</v>
      </c>
      <c r="L817" s="1"/>
    </row>
    <row r="818" spans="1:12" x14ac:dyDescent="0.25">
      <c r="A818" s="245" t="s">
        <v>160</v>
      </c>
      <c r="B818" s="246"/>
      <c r="C818" s="246"/>
      <c r="D818" s="246"/>
      <c r="E818" s="261"/>
      <c r="F818" s="261"/>
      <c r="G818" s="261"/>
      <c r="H818" s="261"/>
      <c r="I818" s="261"/>
      <c r="J818" s="261"/>
      <c r="K818" s="261"/>
      <c r="L818" s="1"/>
    </row>
    <row r="819" spans="1:12" x14ac:dyDescent="0.25">
      <c r="A819" s="2">
        <v>1</v>
      </c>
      <c r="B819" s="2">
        <v>515</v>
      </c>
      <c r="C819" s="2">
        <v>53010</v>
      </c>
      <c r="D819" s="3" t="s">
        <v>36</v>
      </c>
      <c r="E819" s="39">
        <v>0</v>
      </c>
      <c r="F819" s="39">
        <v>0</v>
      </c>
      <c r="G819" s="39">
        <v>0</v>
      </c>
      <c r="H819" s="39">
        <v>0</v>
      </c>
      <c r="I819" s="39">
        <v>0</v>
      </c>
      <c r="J819" s="39">
        <v>0</v>
      </c>
      <c r="K819" s="39">
        <v>0</v>
      </c>
      <c r="L819" s="1"/>
    </row>
    <row r="820" spans="1:12" x14ac:dyDescent="0.25">
      <c r="A820" s="2">
        <v>1</v>
      </c>
      <c r="B820" s="2">
        <v>515</v>
      </c>
      <c r="C820" s="2">
        <v>53030</v>
      </c>
      <c r="D820" s="3" t="s">
        <v>6</v>
      </c>
      <c r="E820" s="39">
        <v>109</v>
      </c>
      <c r="F820" s="39">
        <v>104</v>
      </c>
      <c r="G820" s="39">
        <v>103.21</v>
      </c>
      <c r="H820" s="39">
        <v>111</v>
      </c>
      <c r="I820" s="39">
        <v>105.77</v>
      </c>
      <c r="J820" s="39">
        <v>106</v>
      </c>
      <c r="K820" s="39">
        <v>111</v>
      </c>
      <c r="L820" s="1"/>
    </row>
    <row r="821" spans="1:12" x14ac:dyDescent="0.25">
      <c r="A821" s="2">
        <v>1</v>
      </c>
      <c r="B821" s="2">
        <v>515</v>
      </c>
      <c r="C821" s="2">
        <v>53060</v>
      </c>
      <c r="D821" s="3" t="s">
        <v>8</v>
      </c>
      <c r="E821" s="39">
        <v>0</v>
      </c>
      <c r="F821" s="39">
        <v>0</v>
      </c>
      <c r="G821" s="39">
        <v>0</v>
      </c>
      <c r="H821" s="39">
        <v>0</v>
      </c>
      <c r="I821" s="39">
        <v>0</v>
      </c>
      <c r="J821" s="39">
        <v>0</v>
      </c>
      <c r="K821" s="39">
        <v>0</v>
      </c>
      <c r="L821" s="1"/>
    </row>
    <row r="822" spans="1:12" x14ac:dyDescent="0.25">
      <c r="A822" s="2">
        <v>1</v>
      </c>
      <c r="B822" s="2">
        <v>515</v>
      </c>
      <c r="C822" s="2">
        <v>53080</v>
      </c>
      <c r="D822" s="3" t="s">
        <v>37</v>
      </c>
      <c r="E822" s="39">
        <v>2084</v>
      </c>
      <c r="F822" s="39">
        <v>2170</v>
      </c>
      <c r="G822" s="39">
        <v>1317.59</v>
      </c>
      <c r="H822" s="39">
        <v>2000</v>
      </c>
      <c r="I822" s="39">
        <v>1264.49</v>
      </c>
      <c r="J822" s="39">
        <v>1685.35</v>
      </c>
      <c r="K822" s="39">
        <v>2000</v>
      </c>
      <c r="L822" s="1"/>
    </row>
    <row r="823" spans="1:12" x14ac:dyDescent="0.25">
      <c r="A823" s="2">
        <v>1</v>
      </c>
      <c r="B823" s="2">
        <v>515</v>
      </c>
      <c r="C823" s="2">
        <v>53090</v>
      </c>
      <c r="D823" s="3" t="s">
        <v>65</v>
      </c>
      <c r="E823" s="39">
        <v>0</v>
      </c>
      <c r="F823" s="39">
        <v>0</v>
      </c>
      <c r="G823" s="39">
        <v>0</v>
      </c>
      <c r="H823" s="39">
        <v>0</v>
      </c>
      <c r="I823" s="39">
        <v>0</v>
      </c>
      <c r="J823" s="39">
        <v>0</v>
      </c>
      <c r="K823" s="39">
        <v>0</v>
      </c>
      <c r="L823" s="1"/>
    </row>
    <row r="824" spans="1:12" x14ac:dyDescent="0.25">
      <c r="A824" s="2">
        <v>1</v>
      </c>
      <c r="B824" s="2">
        <v>515</v>
      </c>
      <c r="C824" s="2">
        <v>53150</v>
      </c>
      <c r="D824" s="3" t="s">
        <v>13</v>
      </c>
      <c r="E824" s="39">
        <v>0</v>
      </c>
      <c r="F824" s="39">
        <v>0</v>
      </c>
      <c r="G824" s="39">
        <v>0</v>
      </c>
      <c r="H824" s="39">
        <v>0</v>
      </c>
      <c r="I824" s="39">
        <v>0</v>
      </c>
      <c r="J824" s="39">
        <v>0</v>
      </c>
      <c r="K824" s="39">
        <v>0</v>
      </c>
      <c r="L824" s="1"/>
    </row>
    <row r="825" spans="1:12" s="127" customFormat="1" x14ac:dyDescent="0.25">
      <c r="A825" s="2">
        <v>1</v>
      </c>
      <c r="B825" s="2">
        <v>515</v>
      </c>
      <c r="C825" s="2">
        <v>53170</v>
      </c>
      <c r="D825" s="3" t="s">
        <v>15</v>
      </c>
      <c r="E825" s="39">
        <v>2442</v>
      </c>
      <c r="F825" s="39">
        <v>0</v>
      </c>
      <c r="G825" s="39">
        <v>1905.2</v>
      </c>
      <c r="H825" s="39">
        <v>500</v>
      </c>
      <c r="I825" s="39">
        <v>0</v>
      </c>
      <c r="J825" s="39">
        <v>500</v>
      </c>
      <c r="K825" s="39">
        <v>500</v>
      </c>
      <c r="L825" s="1"/>
    </row>
    <row r="826" spans="1:12" x14ac:dyDescent="0.25">
      <c r="A826" s="2">
        <v>1</v>
      </c>
      <c r="B826" s="2">
        <v>515</v>
      </c>
      <c r="C826" s="2">
        <v>53171</v>
      </c>
      <c r="D826" s="113" t="s">
        <v>386</v>
      </c>
      <c r="E826" s="39">
        <v>2348</v>
      </c>
      <c r="F826" s="39">
        <v>5310</v>
      </c>
      <c r="G826" s="39">
        <v>5310</v>
      </c>
      <c r="H826" s="39">
        <v>4950</v>
      </c>
      <c r="I826" s="39">
        <v>4130</v>
      </c>
      <c r="J826" s="39">
        <v>5506.67</v>
      </c>
      <c r="K826" s="39">
        <v>5600</v>
      </c>
      <c r="L826" s="1"/>
    </row>
    <row r="827" spans="1:12" x14ac:dyDescent="0.25">
      <c r="A827" s="243" t="s">
        <v>163</v>
      </c>
      <c r="B827" s="244"/>
      <c r="C827" s="244"/>
      <c r="D827" s="244"/>
      <c r="E827" s="40">
        <f>SUM(E819:E826)-1</f>
        <v>6982</v>
      </c>
      <c r="F827" s="40">
        <f t="shared" ref="F827:K827" si="95">SUM(F819:F826)</f>
        <v>7584</v>
      </c>
      <c r="G827" s="40">
        <f t="shared" si="95"/>
        <v>8636</v>
      </c>
      <c r="H827" s="40">
        <f t="shared" si="95"/>
        <v>7561</v>
      </c>
      <c r="I827" s="40">
        <f t="shared" si="95"/>
        <v>5500.26</v>
      </c>
      <c r="J827" s="40">
        <f t="shared" si="95"/>
        <v>7798.02</v>
      </c>
      <c r="K827" s="40">
        <f t="shared" si="95"/>
        <v>8211</v>
      </c>
      <c r="L827" s="1"/>
    </row>
    <row r="828" spans="1:12" x14ac:dyDescent="0.25">
      <c r="A828" s="245" t="s">
        <v>164</v>
      </c>
      <c r="B828" s="246"/>
      <c r="C828" s="246"/>
      <c r="D828" s="246"/>
      <c r="E828" s="261"/>
      <c r="F828" s="261"/>
      <c r="G828" s="261"/>
      <c r="H828" s="261"/>
      <c r="I828" s="261"/>
      <c r="J828" s="261"/>
      <c r="K828" s="261"/>
      <c r="L828" s="1"/>
    </row>
    <row r="829" spans="1:12" x14ac:dyDescent="0.25">
      <c r="A829" s="2">
        <v>1</v>
      </c>
      <c r="B829" s="2">
        <v>515</v>
      </c>
      <c r="C829" s="2">
        <v>54010</v>
      </c>
      <c r="D829" s="3" t="s">
        <v>16</v>
      </c>
      <c r="E829" s="39">
        <v>1619</v>
      </c>
      <c r="F829" s="39">
        <v>2787</v>
      </c>
      <c r="G829" s="39">
        <v>4223.3599999999997</v>
      </c>
      <c r="H829" s="39">
        <v>3000</v>
      </c>
      <c r="I829" s="39">
        <v>2277.0300000000002</v>
      </c>
      <c r="J829" s="39">
        <v>3036</v>
      </c>
      <c r="K829" s="39">
        <v>6500</v>
      </c>
      <c r="L829" s="1"/>
    </row>
    <row r="830" spans="1:12" x14ac:dyDescent="0.25">
      <c r="A830" s="243" t="s">
        <v>192</v>
      </c>
      <c r="B830" s="244"/>
      <c r="C830" s="244"/>
      <c r="D830" s="244"/>
      <c r="E830" s="40">
        <f>SUM(E829)</f>
        <v>1619</v>
      </c>
      <c r="F830" s="40">
        <f t="shared" ref="F830:K830" si="96">SUM(F829)</f>
        <v>2787</v>
      </c>
      <c r="G830" s="40">
        <f t="shared" si="96"/>
        <v>4223.3599999999997</v>
      </c>
      <c r="H830" s="40">
        <f t="shared" si="96"/>
        <v>3000</v>
      </c>
      <c r="I830" s="40">
        <f t="shared" si="96"/>
        <v>2277.0300000000002</v>
      </c>
      <c r="J830" s="40">
        <f t="shared" si="96"/>
        <v>3036</v>
      </c>
      <c r="K830" s="40">
        <f t="shared" si="96"/>
        <v>6500</v>
      </c>
      <c r="L830" s="1"/>
    </row>
    <row r="831" spans="1:12" x14ac:dyDescent="0.25">
      <c r="A831" s="245" t="s">
        <v>165</v>
      </c>
      <c r="B831" s="246"/>
      <c r="C831" s="246"/>
      <c r="D831" s="246"/>
      <c r="E831" s="261"/>
      <c r="F831" s="261"/>
      <c r="G831" s="261"/>
      <c r="H831" s="261"/>
      <c r="I831" s="261"/>
      <c r="J831" s="261"/>
      <c r="K831" s="261"/>
      <c r="L831" s="1"/>
    </row>
    <row r="832" spans="1:12" x14ac:dyDescent="0.25">
      <c r="A832" s="2">
        <v>1</v>
      </c>
      <c r="B832" s="2">
        <v>515</v>
      </c>
      <c r="C832" s="2">
        <v>55020</v>
      </c>
      <c r="D832" s="3" t="s">
        <v>43</v>
      </c>
      <c r="E832" s="39">
        <v>0</v>
      </c>
      <c r="F832" s="39">
        <v>0</v>
      </c>
      <c r="G832" s="39">
        <v>0</v>
      </c>
      <c r="H832" s="39">
        <v>0</v>
      </c>
      <c r="I832" s="39">
        <v>0</v>
      </c>
      <c r="J832" s="39">
        <v>0</v>
      </c>
      <c r="K832" s="39">
        <v>0</v>
      </c>
      <c r="L832" s="1"/>
    </row>
    <row r="833" spans="1:12" x14ac:dyDescent="0.25">
      <c r="A833" s="2">
        <v>1</v>
      </c>
      <c r="B833" s="2">
        <v>515</v>
      </c>
      <c r="C833" s="2">
        <v>55040</v>
      </c>
      <c r="D833" s="3" t="s">
        <v>44</v>
      </c>
      <c r="E833" s="39">
        <v>0</v>
      </c>
      <c r="F833" s="39">
        <v>0</v>
      </c>
      <c r="G833" s="39">
        <v>0</v>
      </c>
      <c r="H833" s="39">
        <v>0</v>
      </c>
      <c r="I833" s="39">
        <v>0</v>
      </c>
      <c r="J833" s="39">
        <v>0</v>
      </c>
      <c r="K833" s="39">
        <v>0</v>
      </c>
      <c r="L833" s="1"/>
    </row>
    <row r="834" spans="1:12" x14ac:dyDescent="0.25">
      <c r="A834" s="243" t="s">
        <v>167</v>
      </c>
      <c r="B834" s="244"/>
      <c r="C834" s="244"/>
      <c r="D834" s="244"/>
      <c r="E834" s="40">
        <f>SUM(E832:E833)</f>
        <v>0</v>
      </c>
      <c r="F834" s="40">
        <f t="shared" ref="F834:K834" si="97">SUM(F832:F833)</f>
        <v>0</v>
      </c>
      <c r="G834" s="40">
        <f t="shared" si="97"/>
        <v>0</v>
      </c>
      <c r="H834" s="40">
        <f t="shared" si="97"/>
        <v>0</v>
      </c>
      <c r="I834" s="40">
        <f t="shared" si="97"/>
        <v>0</v>
      </c>
      <c r="J834" s="40">
        <f t="shared" si="97"/>
        <v>0</v>
      </c>
      <c r="K834" s="40">
        <f t="shared" si="97"/>
        <v>0</v>
      </c>
      <c r="L834" s="1"/>
    </row>
    <row r="835" spans="1:12" x14ac:dyDescent="0.25">
      <c r="A835" s="245" t="s">
        <v>168</v>
      </c>
      <c r="B835" s="246"/>
      <c r="C835" s="246"/>
      <c r="D835" s="246"/>
      <c r="E835" s="261"/>
      <c r="F835" s="261"/>
      <c r="G835" s="261"/>
      <c r="H835" s="261"/>
      <c r="I835" s="261"/>
      <c r="J835" s="261"/>
      <c r="K835" s="261"/>
      <c r="L835" s="1"/>
    </row>
    <row r="836" spans="1:12" x14ac:dyDescent="0.25">
      <c r="A836" s="2">
        <v>1</v>
      </c>
      <c r="B836" s="2">
        <v>515</v>
      </c>
      <c r="C836" s="2">
        <v>56040</v>
      </c>
      <c r="D836" s="3" t="s">
        <v>46</v>
      </c>
      <c r="E836" s="39">
        <v>0</v>
      </c>
      <c r="F836" s="39">
        <v>5</v>
      </c>
      <c r="G836" s="39">
        <v>50.66</v>
      </c>
      <c r="H836" s="39">
        <v>100</v>
      </c>
      <c r="I836" s="39">
        <v>25.03</v>
      </c>
      <c r="J836" s="39">
        <v>33.340000000000003</v>
      </c>
      <c r="K836" s="115">
        <f>[3]Sheet1!$L$89</f>
        <v>0</v>
      </c>
      <c r="L836" s="1"/>
    </row>
    <row r="837" spans="1:12" x14ac:dyDescent="0.25">
      <c r="A837" s="2">
        <v>1</v>
      </c>
      <c r="B837" s="2">
        <v>515</v>
      </c>
      <c r="C837" s="2">
        <v>56050</v>
      </c>
      <c r="D837" s="3" t="s">
        <v>47</v>
      </c>
      <c r="E837" s="39">
        <v>0</v>
      </c>
      <c r="F837" s="39">
        <v>0</v>
      </c>
      <c r="G837" s="39">
        <v>0</v>
      </c>
      <c r="H837" s="39">
        <v>0</v>
      </c>
      <c r="I837" s="39">
        <v>0</v>
      </c>
      <c r="J837" s="39">
        <v>0</v>
      </c>
      <c r="K837" s="39">
        <v>0</v>
      </c>
      <c r="L837" s="1"/>
    </row>
    <row r="838" spans="1:12" x14ac:dyDescent="0.25">
      <c r="A838" s="2">
        <v>1</v>
      </c>
      <c r="B838" s="2">
        <v>515</v>
      </c>
      <c r="C838" s="2">
        <v>56070</v>
      </c>
      <c r="D838" s="3" t="s">
        <v>73</v>
      </c>
      <c r="E838" s="39">
        <v>588</v>
      </c>
      <c r="F838" s="39">
        <v>0</v>
      </c>
      <c r="G838" s="39">
        <v>588.25</v>
      </c>
      <c r="H838" s="39">
        <v>670</v>
      </c>
      <c r="I838" s="39">
        <v>683.75</v>
      </c>
      <c r="J838" s="39">
        <v>684</v>
      </c>
      <c r="K838" s="39">
        <v>700</v>
      </c>
      <c r="L838" s="1"/>
    </row>
    <row r="839" spans="1:12" x14ac:dyDescent="0.25">
      <c r="A839" s="2">
        <v>1</v>
      </c>
      <c r="B839" s="2">
        <v>515</v>
      </c>
      <c r="C839" s="2">
        <v>56090</v>
      </c>
      <c r="D839" s="3" t="s">
        <v>49</v>
      </c>
      <c r="E839" s="39">
        <v>0</v>
      </c>
      <c r="F839" s="39">
        <v>0</v>
      </c>
      <c r="G839" s="39">
        <v>0</v>
      </c>
      <c r="H839" s="39">
        <v>0</v>
      </c>
      <c r="I839" s="39">
        <v>8.33</v>
      </c>
      <c r="J839" s="39">
        <v>0</v>
      </c>
      <c r="K839" s="39">
        <v>0</v>
      </c>
      <c r="L839" s="1"/>
    </row>
    <row r="840" spans="1:12" x14ac:dyDescent="0.25">
      <c r="A840" s="2">
        <v>1</v>
      </c>
      <c r="B840" s="2">
        <v>515</v>
      </c>
      <c r="C840" s="2">
        <v>56100</v>
      </c>
      <c r="D840" s="3" t="s">
        <v>15</v>
      </c>
      <c r="E840" s="39">
        <v>0</v>
      </c>
      <c r="F840" s="39">
        <v>0</v>
      </c>
      <c r="G840" s="39">
        <v>0</v>
      </c>
      <c r="H840" s="39">
        <v>0</v>
      </c>
      <c r="I840" s="39">
        <v>0</v>
      </c>
      <c r="J840" s="39">
        <v>0</v>
      </c>
      <c r="K840" s="39">
        <v>0</v>
      </c>
      <c r="L840" s="1"/>
    </row>
    <row r="841" spans="1:12" x14ac:dyDescent="0.25">
      <c r="A841" s="2">
        <v>1</v>
      </c>
      <c r="B841" s="2">
        <v>515</v>
      </c>
      <c r="C841" s="2">
        <v>56110</v>
      </c>
      <c r="D841" s="3" t="s">
        <v>50</v>
      </c>
      <c r="E841" s="39">
        <v>0</v>
      </c>
      <c r="F841" s="39">
        <v>0</v>
      </c>
      <c r="G841" s="39">
        <v>0</v>
      </c>
      <c r="H841" s="39">
        <v>93</v>
      </c>
      <c r="I841" s="39">
        <v>0</v>
      </c>
      <c r="J841" s="39">
        <v>0</v>
      </c>
      <c r="K841" s="115">
        <f>[3]Sheet1!$L$92</f>
        <v>0</v>
      </c>
      <c r="L841" s="1"/>
    </row>
    <row r="842" spans="1:12" x14ac:dyDescent="0.25">
      <c r="A842" s="2">
        <v>1</v>
      </c>
      <c r="B842" s="2">
        <v>515</v>
      </c>
      <c r="C842" s="2">
        <v>56120</v>
      </c>
      <c r="D842" s="3" t="s">
        <v>51</v>
      </c>
      <c r="E842" s="39">
        <v>0</v>
      </c>
      <c r="F842" s="39">
        <v>1</v>
      </c>
      <c r="G842" s="39">
        <v>5.07</v>
      </c>
      <c r="H842" s="39">
        <v>24</v>
      </c>
      <c r="I842" s="39">
        <v>0.28000000000000003</v>
      </c>
      <c r="J842" s="39">
        <v>0</v>
      </c>
      <c r="K842" s="115">
        <f>[3]Sheet1!$L$93</f>
        <v>0</v>
      </c>
      <c r="L842" s="1"/>
    </row>
    <row r="843" spans="1:12" x14ac:dyDescent="0.25">
      <c r="A843" s="2">
        <v>1</v>
      </c>
      <c r="B843" s="2">
        <v>515</v>
      </c>
      <c r="C843" s="2">
        <v>56140</v>
      </c>
      <c r="D843" s="3" t="s">
        <v>52</v>
      </c>
      <c r="E843" s="39">
        <v>0</v>
      </c>
      <c r="F843" s="39">
        <v>0</v>
      </c>
      <c r="G843" s="39">
        <v>0</v>
      </c>
      <c r="H843" s="39">
        <v>0</v>
      </c>
      <c r="I843" s="39">
        <v>0</v>
      </c>
      <c r="J843" s="39">
        <v>0</v>
      </c>
      <c r="K843" s="39">
        <v>0</v>
      </c>
      <c r="L843" s="1"/>
    </row>
    <row r="844" spans="1:12" x14ac:dyDescent="0.25">
      <c r="A844" s="2">
        <v>1</v>
      </c>
      <c r="B844" s="2">
        <v>515</v>
      </c>
      <c r="C844" s="2">
        <v>56150</v>
      </c>
      <c r="D844" s="3" t="s">
        <v>53</v>
      </c>
      <c r="E844" s="39">
        <v>0</v>
      </c>
      <c r="F844" s="39">
        <v>0</v>
      </c>
      <c r="G844" s="39">
        <v>0</v>
      </c>
      <c r="H844" s="39">
        <v>0</v>
      </c>
      <c r="I844" s="39">
        <v>0</v>
      </c>
      <c r="J844" s="39">
        <v>0</v>
      </c>
      <c r="K844" s="39">
        <v>0</v>
      </c>
      <c r="L844" s="1"/>
    </row>
    <row r="845" spans="1:12" x14ac:dyDescent="0.25">
      <c r="A845" s="243" t="s">
        <v>169</v>
      </c>
      <c r="B845" s="244"/>
      <c r="C845" s="244"/>
      <c r="D845" s="244"/>
      <c r="E845" s="40">
        <f>SUM(E836:E844)</f>
        <v>588</v>
      </c>
      <c r="F845" s="40">
        <f t="shared" ref="F845:K845" si="98">SUM(F836:F844)</f>
        <v>6</v>
      </c>
      <c r="G845" s="40">
        <f t="shared" si="98"/>
        <v>643.98</v>
      </c>
      <c r="H845" s="40">
        <f t="shared" si="98"/>
        <v>887</v>
      </c>
      <c r="I845" s="40">
        <f t="shared" si="98"/>
        <v>717.39</v>
      </c>
      <c r="J845" s="40">
        <f t="shared" si="98"/>
        <v>717.34</v>
      </c>
      <c r="K845" s="40">
        <f t="shared" si="98"/>
        <v>700</v>
      </c>
      <c r="L845" s="1"/>
    </row>
    <row r="846" spans="1:12" x14ac:dyDescent="0.25">
      <c r="A846" s="245" t="s">
        <v>170</v>
      </c>
      <c r="B846" s="246"/>
      <c r="C846" s="246"/>
      <c r="D846" s="246"/>
      <c r="E846" s="261"/>
      <c r="F846" s="261"/>
      <c r="G846" s="261"/>
      <c r="H846" s="261"/>
      <c r="I846" s="261"/>
      <c r="J846" s="261"/>
      <c r="K846" s="261"/>
      <c r="L846" s="1"/>
    </row>
    <row r="847" spans="1:12" x14ac:dyDescent="0.25">
      <c r="A847" s="2">
        <v>1</v>
      </c>
      <c r="B847" s="2">
        <v>515</v>
      </c>
      <c r="C847" s="2">
        <v>57010</v>
      </c>
      <c r="D847" s="3" t="s">
        <v>27</v>
      </c>
      <c r="E847" s="39">
        <v>0</v>
      </c>
      <c r="F847" s="39">
        <v>0</v>
      </c>
      <c r="G847" s="39">
        <v>0</v>
      </c>
      <c r="H847" s="39">
        <v>0</v>
      </c>
      <c r="I847" s="39">
        <v>0</v>
      </c>
      <c r="J847" s="39">
        <v>0</v>
      </c>
      <c r="K847" s="39">
        <v>0</v>
      </c>
      <c r="L847" s="1"/>
    </row>
    <row r="848" spans="1:12" x14ac:dyDescent="0.25">
      <c r="A848" s="2">
        <v>1</v>
      </c>
      <c r="B848" s="2">
        <v>515</v>
      </c>
      <c r="C848" s="2">
        <v>57020</v>
      </c>
      <c r="D848" s="3" t="s">
        <v>28</v>
      </c>
      <c r="E848" s="39">
        <v>0</v>
      </c>
      <c r="F848" s="39">
        <v>0</v>
      </c>
      <c r="G848" s="39">
        <v>0</v>
      </c>
      <c r="H848" s="39">
        <v>0</v>
      </c>
      <c r="I848" s="39">
        <v>0</v>
      </c>
      <c r="J848" s="39">
        <v>0</v>
      </c>
      <c r="K848" s="39">
        <v>0</v>
      </c>
      <c r="L848" s="1"/>
    </row>
    <row r="849" spans="1:12" x14ac:dyDescent="0.25">
      <c r="A849" s="2">
        <v>1</v>
      </c>
      <c r="B849" s="2">
        <v>515</v>
      </c>
      <c r="C849" s="2">
        <v>58010</v>
      </c>
      <c r="D849" s="3" t="s">
        <v>29</v>
      </c>
      <c r="E849" s="39">
        <v>0</v>
      </c>
      <c r="F849" s="39">
        <v>0</v>
      </c>
      <c r="G849" s="39">
        <v>0</v>
      </c>
      <c r="H849" s="39">
        <v>0</v>
      </c>
      <c r="I849" s="39">
        <v>0</v>
      </c>
      <c r="J849" s="39">
        <v>0</v>
      </c>
      <c r="K849" s="39">
        <v>0</v>
      </c>
      <c r="L849" s="1"/>
    </row>
    <row r="850" spans="1:12" x14ac:dyDescent="0.25">
      <c r="A850" s="2">
        <v>1</v>
      </c>
      <c r="B850" s="2">
        <v>515</v>
      </c>
      <c r="C850" s="2">
        <v>59010</v>
      </c>
      <c r="D850" s="3" t="s">
        <v>125</v>
      </c>
      <c r="E850" s="39">
        <v>0</v>
      </c>
      <c r="F850" s="39">
        <v>600</v>
      </c>
      <c r="G850" s="39">
        <v>0</v>
      </c>
      <c r="H850" s="39">
        <v>0</v>
      </c>
      <c r="I850" s="39">
        <v>0</v>
      </c>
      <c r="J850" s="39">
        <v>0</v>
      </c>
      <c r="K850" s="39">
        <v>0</v>
      </c>
      <c r="L850" s="1"/>
    </row>
    <row r="851" spans="1:12" x14ac:dyDescent="0.25">
      <c r="A851" s="2">
        <v>1</v>
      </c>
      <c r="B851" s="2">
        <v>515</v>
      </c>
      <c r="C851" s="2">
        <v>59020</v>
      </c>
      <c r="D851" s="3" t="s">
        <v>54</v>
      </c>
      <c r="E851" s="39">
        <v>0</v>
      </c>
      <c r="F851" s="39">
        <v>0</v>
      </c>
      <c r="G851" s="39">
        <v>0</v>
      </c>
      <c r="H851" s="39">
        <v>0</v>
      </c>
      <c r="I851" s="39">
        <v>0</v>
      </c>
      <c r="J851" s="39">
        <v>0</v>
      </c>
      <c r="K851" s="39">
        <v>0</v>
      </c>
      <c r="L851" s="1"/>
    </row>
    <row r="852" spans="1:12" x14ac:dyDescent="0.25">
      <c r="A852" s="2">
        <v>1</v>
      </c>
      <c r="B852" s="2">
        <v>515</v>
      </c>
      <c r="C852" s="2">
        <v>59030</v>
      </c>
      <c r="D852" s="3" t="s">
        <v>70</v>
      </c>
      <c r="E852" s="39">
        <v>0</v>
      </c>
      <c r="F852" s="39">
        <v>0</v>
      </c>
      <c r="G852" s="39">
        <v>0</v>
      </c>
      <c r="H852" s="39">
        <v>0</v>
      </c>
      <c r="I852" s="39">
        <v>0</v>
      </c>
      <c r="J852" s="39">
        <v>0</v>
      </c>
      <c r="K852" s="39">
        <v>0</v>
      </c>
      <c r="L852" s="1"/>
    </row>
    <row r="853" spans="1:12" x14ac:dyDescent="0.25">
      <c r="A853" s="2">
        <v>1</v>
      </c>
      <c r="B853" s="2">
        <v>515</v>
      </c>
      <c r="C853" s="2">
        <v>59040</v>
      </c>
      <c r="D853" s="3" t="s">
        <v>86</v>
      </c>
      <c r="E853" s="39">
        <v>0</v>
      </c>
      <c r="F853" s="39">
        <v>0</v>
      </c>
      <c r="G853" s="39">
        <v>0</v>
      </c>
      <c r="H853" s="39">
        <v>0</v>
      </c>
      <c r="I853" s="39">
        <v>0</v>
      </c>
      <c r="J853" s="39">
        <v>0</v>
      </c>
      <c r="K853" s="39">
        <v>0</v>
      </c>
      <c r="L853" s="1"/>
    </row>
    <row r="854" spans="1:12" x14ac:dyDescent="0.25">
      <c r="A854" s="2">
        <v>1</v>
      </c>
      <c r="B854" s="2">
        <v>515</v>
      </c>
      <c r="C854" s="2">
        <v>59050</v>
      </c>
      <c r="D854" s="3" t="s">
        <v>126</v>
      </c>
      <c r="E854" s="39">
        <v>0</v>
      </c>
      <c r="F854" s="39">
        <v>0</v>
      </c>
      <c r="G854" s="39">
        <v>0</v>
      </c>
      <c r="H854" s="39">
        <v>0</v>
      </c>
      <c r="I854" s="39">
        <v>0</v>
      </c>
      <c r="J854" s="39">
        <v>0</v>
      </c>
      <c r="K854" s="39">
        <v>0</v>
      </c>
      <c r="L854" s="1"/>
    </row>
    <row r="855" spans="1:12" x14ac:dyDescent="0.25">
      <c r="A855" s="2">
        <v>1</v>
      </c>
      <c r="B855" s="2">
        <v>515</v>
      </c>
      <c r="C855" s="2">
        <v>59070</v>
      </c>
      <c r="D855" s="3" t="s">
        <v>71</v>
      </c>
      <c r="E855" s="39">
        <v>0</v>
      </c>
      <c r="F855" s="39">
        <v>0</v>
      </c>
      <c r="G855" s="39">
        <v>0</v>
      </c>
      <c r="H855" s="39">
        <v>0</v>
      </c>
      <c r="I855" s="39">
        <v>0</v>
      </c>
      <c r="J855" s="39">
        <v>0</v>
      </c>
      <c r="K855" s="39">
        <v>0</v>
      </c>
      <c r="L855" s="1"/>
    </row>
    <row r="856" spans="1:12" x14ac:dyDescent="0.25">
      <c r="A856" s="2">
        <v>1</v>
      </c>
      <c r="B856" s="2">
        <v>515</v>
      </c>
      <c r="C856" s="2">
        <v>59080</v>
      </c>
      <c r="D856" s="3" t="s">
        <v>77</v>
      </c>
      <c r="E856" s="39">
        <v>0</v>
      </c>
      <c r="F856" s="39">
        <v>0</v>
      </c>
      <c r="G856" s="39">
        <v>0</v>
      </c>
      <c r="H856" s="39">
        <v>0</v>
      </c>
      <c r="I856" s="39">
        <v>0</v>
      </c>
      <c r="J856" s="39">
        <v>0</v>
      </c>
      <c r="K856" s="39">
        <v>0</v>
      </c>
      <c r="L856" s="1"/>
    </row>
    <row r="857" spans="1:12" x14ac:dyDescent="0.25">
      <c r="A857" s="2">
        <v>1</v>
      </c>
      <c r="B857" s="2">
        <v>515</v>
      </c>
      <c r="C857" s="2">
        <v>59090</v>
      </c>
      <c r="D857" s="3" t="s">
        <v>98</v>
      </c>
      <c r="E857" s="39">
        <v>0</v>
      </c>
      <c r="F857" s="39">
        <v>0</v>
      </c>
      <c r="G857" s="39">
        <v>0</v>
      </c>
      <c r="H857" s="39">
        <v>0</v>
      </c>
      <c r="I857" s="39">
        <v>0</v>
      </c>
      <c r="J857" s="39">
        <v>0</v>
      </c>
      <c r="K857" s="39">
        <v>0</v>
      </c>
      <c r="L857" s="1"/>
    </row>
    <row r="858" spans="1:12" x14ac:dyDescent="0.25">
      <c r="A858" s="2">
        <v>1</v>
      </c>
      <c r="B858" s="2">
        <v>515</v>
      </c>
      <c r="C858" s="2">
        <v>59100</v>
      </c>
      <c r="D858" s="3" t="s">
        <v>15</v>
      </c>
      <c r="E858" s="39">
        <v>0</v>
      </c>
      <c r="F858" s="39">
        <v>0</v>
      </c>
      <c r="G858" s="39">
        <v>0</v>
      </c>
      <c r="H858" s="39">
        <v>0</v>
      </c>
      <c r="I858" s="39">
        <v>0</v>
      </c>
      <c r="J858" s="39">
        <v>0</v>
      </c>
      <c r="K858" s="39">
        <v>0</v>
      </c>
      <c r="L858" s="1"/>
    </row>
    <row r="859" spans="1:12" x14ac:dyDescent="0.25">
      <c r="A859" s="243" t="s">
        <v>171</v>
      </c>
      <c r="B859" s="244"/>
      <c r="C859" s="244"/>
      <c r="D859" s="244"/>
      <c r="E859" s="40">
        <f>SUM(E847:E858)</f>
        <v>0</v>
      </c>
      <c r="F859" s="40">
        <f t="shared" ref="F859:K859" si="99">SUM(F847:F858)</f>
        <v>600</v>
      </c>
      <c r="G859" s="40">
        <f t="shared" si="99"/>
        <v>0</v>
      </c>
      <c r="H859" s="40">
        <f t="shared" si="99"/>
        <v>0</v>
      </c>
      <c r="I859" s="40">
        <f t="shared" si="99"/>
        <v>0</v>
      </c>
      <c r="J859" s="40">
        <f t="shared" si="99"/>
        <v>0</v>
      </c>
      <c r="K859" s="40">
        <f t="shared" si="99"/>
        <v>0</v>
      </c>
      <c r="L859" s="1"/>
    </row>
    <row r="860" spans="1:12" x14ac:dyDescent="0.25">
      <c r="A860" s="258" t="s">
        <v>378</v>
      </c>
      <c r="B860" s="266"/>
      <c r="C860" s="266"/>
      <c r="D860" s="266"/>
      <c r="E860" s="40">
        <f t="shared" ref="E860:K860" si="100">E859+E845+E834+E830+E827+E817+E812</f>
        <v>11627</v>
      </c>
      <c r="F860" s="40">
        <f t="shared" si="100"/>
        <v>12578</v>
      </c>
      <c r="G860" s="40">
        <f t="shared" si="100"/>
        <v>14139.699999999999</v>
      </c>
      <c r="H860" s="40">
        <f t="shared" si="100"/>
        <v>13259</v>
      </c>
      <c r="I860" s="40">
        <f t="shared" si="100"/>
        <v>8821.7800000000007</v>
      </c>
      <c r="J860" s="40">
        <f t="shared" si="100"/>
        <v>11878.36</v>
      </c>
      <c r="K860" s="40">
        <f t="shared" si="100"/>
        <v>17711</v>
      </c>
      <c r="L860" s="1"/>
    </row>
    <row r="861" spans="1:12" s="127" customFormat="1" ht="21" x14ac:dyDescent="0.35">
      <c r="A861" s="269" t="s">
        <v>379</v>
      </c>
      <c r="B861" s="270"/>
      <c r="C861" s="270"/>
      <c r="D861" s="270"/>
      <c r="E861" s="270"/>
      <c r="F861" s="270"/>
      <c r="G861" s="270"/>
      <c r="H861" s="270"/>
      <c r="I861" s="270"/>
      <c r="J861" s="270"/>
      <c r="K861" s="270"/>
      <c r="L861" s="1"/>
    </row>
    <row r="862" spans="1:12" s="127" customFormat="1" x14ac:dyDescent="0.25">
      <c r="A862" s="245" t="s">
        <v>162</v>
      </c>
      <c r="B862" s="246"/>
      <c r="C862" s="246"/>
      <c r="D862" s="246"/>
      <c r="E862" s="268"/>
      <c r="F862" s="268"/>
      <c r="G862" s="268"/>
      <c r="H862" s="268"/>
      <c r="I862" s="268"/>
      <c r="J862" s="268"/>
      <c r="K862" s="268"/>
      <c r="L862" s="1"/>
    </row>
    <row r="863" spans="1:12" s="127" customFormat="1" x14ac:dyDescent="0.25">
      <c r="A863" s="2">
        <v>1</v>
      </c>
      <c r="B863" s="2">
        <v>516</v>
      </c>
      <c r="C863" s="2">
        <v>51010</v>
      </c>
      <c r="D863" s="3" t="s">
        <v>127</v>
      </c>
      <c r="E863" s="39">
        <v>0</v>
      </c>
      <c r="F863" s="39">
        <v>0</v>
      </c>
      <c r="G863" s="39">
        <v>0</v>
      </c>
      <c r="H863" s="39">
        <v>0</v>
      </c>
      <c r="I863" s="39">
        <v>0</v>
      </c>
      <c r="J863" s="39">
        <v>0</v>
      </c>
      <c r="K863" s="39">
        <v>0</v>
      </c>
      <c r="L863" s="1"/>
    </row>
    <row r="864" spans="1:12" s="127" customFormat="1" x14ac:dyDescent="0.25">
      <c r="A864" s="2">
        <v>1</v>
      </c>
      <c r="B864" s="2">
        <v>516</v>
      </c>
      <c r="C864" s="2">
        <v>51020</v>
      </c>
      <c r="D864" s="3" t="s">
        <v>128</v>
      </c>
      <c r="E864" s="39">
        <v>0</v>
      </c>
      <c r="F864" s="39">
        <v>0</v>
      </c>
      <c r="G864" s="39">
        <v>0</v>
      </c>
      <c r="H864" s="39">
        <v>0</v>
      </c>
      <c r="I864" s="39">
        <v>0</v>
      </c>
      <c r="J864" s="39">
        <v>0</v>
      </c>
      <c r="K864" s="39">
        <v>0</v>
      </c>
      <c r="L864" s="1"/>
    </row>
    <row r="865" spans="1:12" s="127" customFormat="1" x14ac:dyDescent="0.25">
      <c r="A865" s="2">
        <v>1</v>
      </c>
      <c r="B865" s="2">
        <v>516</v>
      </c>
      <c r="C865" s="2">
        <v>51030</v>
      </c>
      <c r="D865" s="3" t="s">
        <v>129</v>
      </c>
      <c r="E865" s="39">
        <v>0</v>
      </c>
      <c r="F865" s="39">
        <v>0</v>
      </c>
      <c r="G865" s="39">
        <v>0</v>
      </c>
      <c r="H865" s="39">
        <v>0</v>
      </c>
      <c r="I865" s="39">
        <v>0</v>
      </c>
      <c r="J865" s="39">
        <v>0</v>
      </c>
      <c r="K865" s="42">
        <v>0</v>
      </c>
      <c r="L865" s="1"/>
    </row>
    <row r="866" spans="1:12" s="127" customFormat="1" x14ac:dyDescent="0.25">
      <c r="A866" s="2">
        <v>1</v>
      </c>
      <c r="B866" s="2">
        <v>516</v>
      </c>
      <c r="C866" s="2">
        <v>51040</v>
      </c>
      <c r="D866" s="3" t="s">
        <v>130</v>
      </c>
      <c r="E866" s="39">
        <v>0</v>
      </c>
      <c r="F866" s="39">
        <v>0</v>
      </c>
      <c r="G866" s="39">
        <v>0</v>
      </c>
      <c r="H866" s="39">
        <v>0</v>
      </c>
      <c r="I866" s="39">
        <v>0</v>
      </c>
      <c r="J866" s="39">
        <v>0</v>
      </c>
      <c r="K866" s="42">
        <v>0</v>
      </c>
      <c r="L866" s="1"/>
    </row>
    <row r="867" spans="1:12" s="127" customFormat="1" x14ac:dyDescent="0.25">
      <c r="A867" s="243" t="s">
        <v>158</v>
      </c>
      <c r="B867" s="244"/>
      <c r="C867" s="244"/>
      <c r="D867" s="244"/>
      <c r="E867" s="40">
        <f>SUM(E863:E866)</f>
        <v>0</v>
      </c>
      <c r="F867" s="40">
        <f t="shared" ref="F867:K867" si="101">SUM(F863:F866)</f>
        <v>0</v>
      </c>
      <c r="G867" s="40">
        <f t="shared" si="101"/>
        <v>0</v>
      </c>
      <c r="H867" s="40">
        <f t="shared" si="101"/>
        <v>0</v>
      </c>
      <c r="I867" s="40">
        <f t="shared" si="101"/>
        <v>0</v>
      </c>
      <c r="J867" s="40">
        <f t="shared" si="101"/>
        <v>0</v>
      </c>
      <c r="K867" s="40">
        <f t="shared" si="101"/>
        <v>0</v>
      </c>
      <c r="L867" s="1"/>
    </row>
    <row r="868" spans="1:12" s="127" customFormat="1" x14ac:dyDescent="0.25">
      <c r="A868" s="245" t="s">
        <v>161</v>
      </c>
      <c r="B868" s="246"/>
      <c r="C868" s="246"/>
      <c r="D868" s="246"/>
      <c r="E868" s="261"/>
      <c r="F868" s="261"/>
      <c r="G868" s="261"/>
      <c r="H868" s="261"/>
      <c r="I868" s="261"/>
      <c r="J868" s="261"/>
      <c r="K868" s="261"/>
      <c r="L868" s="1"/>
    </row>
    <row r="869" spans="1:12" s="127" customFormat="1" x14ac:dyDescent="0.25">
      <c r="A869" s="2">
        <v>1</v>
      </c>
      <c r="B869" s="2">
        <v>516</v>
      </c>
      <c r="C869" s="2">
        <v>52010</v>
      </c>
      <c r="D869" s="3" t="s">
        <v>3</v>
      </c>
      <c r="E869" s="39">
        <v>0</v>
      </c>
      <c r="F869" s="39">
        <v>0</v>
      </c>
      <c r="G869" s="39">
        <v>0</v>
      </c>
      <c r="H869" s="39">
        <v>0</v>
      </c>
      <c r="I869" s="39">
        <v>0</v>
      </c>
      <c r="J869" s="39">
        <v>0</v>
      </c>
      <c r="K869" s="39">
        <v>0</v>
      </c>
      <c r="L869" s="1"/>
    </row>
    <row r="870" spans="1:12" s="127" customFormat="1" x14ac:dyDescent="0.25">
      <c r="A870" s="2">
        <v>1</v>
      </c>
      <c r="B870" s="2">
        <v>516</v>
      </c>
      <c r="C870" s="2">
        <v>52020</v>
      </c>
      <c r="D870" s="3" t="s">
        <v>34</v>
      </c>
      <c r="E870" s="39">
        <v>0</v>
      </c>
      <c r="F870" s="39">
        <v>0</v>
      </c>
      <c r="G870" s="39">
        <v>0</v>
      </c>
      <c r="H870" s="39">
        <v>0</v>
      </c>
      <c r="I870" s="39">
        <v>0</v>
      </c>
      <c r="J870" s="39">
        <v>0</v>
      </c>
      <c r="K870" s="39">
        <v>0</v>
      </c>
      <c r="L870" s="1"/>
    </row>
    <row r="871" spans="1:12" s="127" customFormat="1" x14ac:dyDescent="0.25">
      <c r="A871" s="2">
        <v>1</v>
      </c>
      <c r="B871" s="2">
        <v>516</v>
      </c>
      <c r="C871" s="2">
        <v>52040</v>
      </c>
      <c r="D871" s="3" t="s">
        <v>59</v>
      </c>
      <c r="E871" s="39">
        <v>0</v>
      </c>
      <c r="F871" s="39">
        <v>0</v>
      </c>
      <c r="G871" s="39">
        <v>0</v>
      </c>
      <c r="H871" s="39">
        <v>0</v>
      </c>
      <c r="I871" s="39">
        <v>0</v>
      </c>
      <c r="J871" s="39">
        <v>0</v>
      </c>
      <c r="K871" s="39">
        <v>0</v>
      </c>
      <c r="L871" s="1"/>
    </row>
    <row r="872" spans="1:12" s="127" customFormat="1" x14ac:dyDescent="0.25">
      <c r="A872" s="2">
        <v>1</v>
      </c>
      <c r="B872" s="2">
        <v>516</v>
      </c>
      <c r="C872" s="2">
        <v>52050</v>
      </c>
      <c r="D872" s="3" t="s">
        <v>60</v>
      </c>
      <c r="E872" s="39">
        <v>0</v>
      </c>
      <c r="F872" s="39">
        <v>0</v>
      </c>
      <c r="G872" s="39">
        <v>0</v>
      </c>
      <c r="H872" s="39">
        <v>0</v>
      </c>
      <c r="I872" s="39">
        <v>0</v>
      </c>
      <c r="J872" s="39">
        <v>0</v>
      </c>
      <c r="K872" s="39">
        <v>0</v>
      </c>
      <c r="L872" s="1"/>
    </row>
    <row r="873" spans="1:12" s="127" customFormat="1" x14ac:dyDescent="0.25">
      <c r="A873" s="2">
        <v>1</v>
      </c>
      <c r="B873" s="2">
        <v>516</v>
      </c>
      <c r="C873" s="2">
        <v>52060</v>
      </c>
      <c r="D873" s="3" t="s">
        <v>61</v>
      </c>
      <c r="E873" s="39">
        <v>0</v>
      </c>
      <c r="F873" s="39">
        <v>0</v>
      </c>
      <c r="G873" s="39">
        <v>0</v>
      </c>
      <c r="H873" s="39">
        <v>0</v>
      </c>
      <c r="I873" s="39">
        <v>0</v>
      </c>
      <c r="J873" s="39">
        <v>0</v>
      </c>
      <c r="K873" s="39">
        <v>0</v>
      </c>
      <c r="L873" s="1"/>
    </row>
    <row r="874" spans="1:12" s="127" customFormat="1" x14ac:dyDescent="0.25">
      <c r="A874" s="2">
        <v>1</v>
      </c>
      <c r="B874" s="2">
        <v>516</v>
      </c>
      <c r="C874" s="2">
        <v>52070</v>
      </c>
      <c r="D874" s="3" t="s">
        <v>62</v>
      </c>
      <c r="E874" s="39">
        <v>0</v>
      </c>
      <c r="F874" s="39">
        <v>0</v>
      </c>
      <c r="G874" s="39">
        <v>0</v>
      </c>
      <c r="H874" s="39">
        <v>0</v>
      </c>
      <c r="I874" s="39">
        <v>0</v>
      </c>
      <c r="J874" s="39">
        <v>0</v>
      </c>
      <c r="K874" s="39">
        <v>0</v>
      </c>
      <c r="L874" s="1"/>
    </row>
    <row r="875" spans="1:12" s="127" customFormat="1" x14ac:dyDescent="0.25">
      <c r="A875" s="2">
        <v>1</v>
      </c>
      <c r="B875" s="2">
        <v>516</v>
      </c>
      <c r="C875" s="2">
        <v>52110</v>
      </c>
      <c r="D875" s="3" t="s">
        <v>5</v>
      </c>
      <c r="E875" s="39">
        <v>0</v>
      </c>
      <c r="F875" s="39">
        <v>0</v>
      </c>
      <c r="G875" s="39">
        <v>0</v>
      </c>
      <c r="H875" s="39">
        <v>0</v>
      </c>
      <c r="I875" s="39">
        <v>0</v>
      </c>
      <c r="J875" s="39">
        <v>0</v>
      </c>
      <c r="K875" s="39">
        <v>0</v>
      </c>
      <c r="L875" s="1"/>
    </row>
    <row r="876" spans="1:12" s="127" customFormat="1" x14ac:dyDescent="0.25">
      <c r="A876" s="243" t="s">
        <v>159</v>
      </c>
      <c r="B876" s="244"/>
      <c r="C876" s="244"/>
      <c r="D876" s="244"/>
      <c r="E876" s="40">
        <f>SUM(E869:E875)</f>
        <v>0</v>
      </c>
      <c r="F876" s="40">
        <f t="shared" ref="F876:K876" si="102">SUM(F869:F875)</f>
        <v>0</v>
      </c>
      <c r="G876" s="40">
        <f t="shared" si="102"/>
        <v>0</v>
      </c>
      <c r="H876" s="40">
        <f t="shared" si="102"/>
        <v>0</v>
      </c>
      <c r="I876" s="40">
        <f t="shared" si="102"/>
        <v>0</v>
      </c>
      <c r="J876" s="40">
        <f t="shared" si="102"/>
        <v>0</v>
      </c>
      <c r="K876" s="40">
        <f t="shared" si="102"/>
        <v>0</v>
      </c>
      <c r="L876" s="1"/>
    </row>
    <row r="877" spans="1:12" s="127" customFormat="1" x14ac:dyDescent="0.25">
      <c r="A877" s="245" t="s">
        <v>160</v>
      </c>
      <c r="B877" s="246"/>
      <c r="C877" s="246"/>
      <c r="D877" s="246"/>
      <c r="E877" s="261"/>
      <c r="F877" s="261"/>
      <c r="G877" s="261"/>
      <c r="H877" s="261"/>
      <c r="I877" s="261"/>
      <c r="J877" s="261"/>
      <c r="K877" s="261"/>
      <c r="L877" s="1"/>
    </row>
    <row r="878" spans="1:12" s="127" customFormat="1" x14ac:dyDescent="0.25">
      <c r="A878" s="2">
        <v>1</v>
      </c>
      <c r="B878" s="2">
        <v>516</v>
      </c>
      <c r="C878" s="2">
        <v>53010</v>
      </c>
      <c r="D878" s="3" t="s">
        <v>36</v>
      </c>
      <c r="E878" s="39">
        <v>0</v>
      </c>
      <c r="F878" s="39">
        <v>0</v>
      </c>
      <c r="G878" s="39">
        <v>0</v>
      </c>
      <c r="H878" s="39">
        <v>0</v>
      </c>
      <c r="I878" s="39">
        <v>0</v>
      </c>
      <c r="J878" s="39">
        <v>0</v>
      </c>
      <c r="K878" s="39">
        <v>0</v>
      </c>
      <c r="L878" s="1"/>
    </row>
    <row r="879" spans="1:12" s="127" customFormat="1" x14ac:dyDescent="0.25">
      <c r="A879" s="2">
        <v>1</v>
      </c>
      <c r="B879" s="2">
        <v>516</v>
      </c>
      <c r="C879" s="2">
        <v>53030</v>
      </c>
      <c r="D879" s="3" t="s">
        <v>6</v>
      </c>
      <c r="E879" s="39">
        <v>0</v>
      </c>
      <c r="F879" s="39">
        <v>0</v>
      </c>
      <c r="G879" s="39">
        <v>0</v>
      </c>
      <c r="H879" s="39">
        <v>0</v>
      </c>
      <c r="I879" s="39">
        <v>0</v>
      </c>
      <c r="J879" s="39">
        <v>0</v>
      </c>
      <c r="K879" s="39">
        <v>0</v>
      </c>
      <c r="L879" s="1"/>
    </row>
    <row r="880" spans="1:12" s="127" customFormat="1" x14ac:dyDescent="0.25">
      <c r="A880" s="2">
        <v>1</v>
      </c>
      <c r="B880" s="2">
        <v>516</v>
      </c>
      <c r="C880" s="2">
        <v>53060</v>
      </c>
      <c r="D880" s="3" t="s">
        <v>8</v>
      </c>
      <c r="E880" s="39">
        <v>0</v>
      </c>
      <c r="F880" s="39">
        <v>0</v>
      </c>
      <c r="G880" s="39">
        <v>0</v>
      </c>
      <c r="H880" s="39">
        <v>0</v>
      </c>
      <c r="I880" s="39">
        <v>0</v>
      </c>
      <c r="J880" s="39">
        <v>0</v>
      </c>
      <c r="K880" s="39">
        <v>0</v>
      </c>
      <c r="L880" s="1"/>
    </row>
    <row r="881" spans="1:12" s="127" customFormat="1" x14ac:dyDescent="0.25">
      <c r="A881" s="2">
        <v>1</v>
      </c>
      <c r="B881" s="2">
        <v>516</v>
      </c>
      <c r="C881" s="2">
        <v>53070</v>
      </c>
      <c r="D881" s="3" t="s">
        <v>9</v>
      </c>
      <c r="E881" s="39">
        <v>0</v>
      </c>
      <c r="F881" s="39">
        <v>0</v>
      </c>
      <c r="G881" s="39">
        <v>0</v>
      </c>
      <c r="H881" s="39">
        <v>0</v>
      </c>
      <c r="I881" s="39">
        <v>0</v>
      </c>
      <c r="J881" s="39">
        <v>0</v>
      </c>
      <c r="K881" s="39">
        <v>0</v>
      </c>
      <c r="L881" s="1"/>
    </row>
    <row r="882" spans="1:12" s="127" customFormat="1" x14ac:dyDescent="0.25">
      <c r="A882" s="2">
        <v>1</v>
      </c>
      <c r="B882" s="2">
        <v>516</v>
      </c>
      <c r="C882" s="2">
        <v>53080</v>
      </c>
      <c r="D882" s="3" t="s">
        <v>37</v>
      </c>
      <c r="E882" s="39">
        <v>0</v>
      </c>
      <c r="F882" s="39">
        <v>0</v>
      </c>
      <c r="G882" s="39">
        <v>0</v>
      </c>
      <c r="H882" s="39">
        <v>0</v>
      </c>
      <c r="I882" s="39">
        <v>0</v>
      </c>
      <c r="J882" s="39">
        <v>0</v>
      </c>
      <c r="K882" s="39">
        <v>0</v>
      </c>
      <c r="L882" s="1"/>
    </row>
    <row r="883" spans="1:12" s="127" customFormat="1" x14ac:dyDescent="0.25">
      <c r="A883" s="2">
        <v>1</v>
      </c>
      <c r="B883" s="2">
        <v>516</v>
      </c>
      <c r="C883" s="2">
        <v>53090</v>
      </c>
      <c r="D883" s="3" t="s">
        <v>65</v>
      </c>
      <c r="E883" s="39">
        <v>0</v>
      </c>
      <c r="F883" s="39">
        <v>0</v>
      </c>
      <c r="G883" s="39">
        <v>0</v>
      </c>
      <c r="H883" s="39">
        <v>0</v>
      </c>
      <c r="I883" s="39">
        <v>0</v>
      </c>
      <c r="J883" s="39">
        <v>0</v>
      </c>
      <c r="K883" s="39">
        <v>0</v>
      </c>
      <c r="L883" s="1"/>
    </row>
    <row r="884" spans="1:12" s="127" customFormat="1" x14ac:dyDescent="0.25">
      <c r="A884" s="2">
        <v>1</v>
      </c>
      <c r="B884" s="2">
        <v>516</v>
      </c>
      <c r="C884" s="2">
        <v>53110</v>
      </c>
      <c r="D884" s="3" t="s">
        <v>11</v>
      </c>
      <c r="E884" s="39">
        <v>0</v>
      </c>
      <c r="F884" s="39">
        <v>0</v>
      </c>
      <c r="G884" s="39">
        <v>0</v>
      </c>
      <c r="H884" s="39">
        <v>0</v>
      </c>
      <c r="I884" s="39">
        <v>0</v>
      </c>
      <c r="J884" s="39">
        <v>0</v>
      </c>
      <c r="K884" s="39">
        <v>0</v>
      </c>
      <c r="L884" s="1"/>
    </row>
    <row r="885" spans="1:12" s="127" customFormat="1" x14ac:dyDescent="0.25">
      <c r="A885" s="2">
        <v>1</v>
      </c>
      <c r="B885" s="2">
        <v>516</v>
      </c>
      <c r="C885" s="2">
        <v>53130</v>
      </c>
      <c r="D885" s="3" t="s">
        <v>12</v>
      </c>
      <c r="E885" s="39">
        <v>0</v>
      </c>
      <c r="F885" s="39">
        <v>0</v>
      </c>
      <c r="G885" s="39">
        <v>0</v>
      </c>
      <c r="H885" s="39">
        <v>0</v>
      </c>
      <c r="I885" s="39">
        <v>0</v>
      </c>
      <c r="J885" s="39">
        <v>0</v>
      </c>
      <c r="K885" s="39">
        <v>0</v>
      </c>
      <c r="L885" s="1"/>
    </row>
    <row r="886" spans="1:12" s="127" customFormat="1" x14ac:dyDescent="0.25">
      <c r="A886" s="2">
        <v>1</v>
      </c>
      <c r="B886" s="2">
        <v>516</v>
      </c>
      <c r="C886" s="2">
        <v>53150</v>
      </c>
      <c r="D886" s="3" t="s">
        <v>13</v>
      </c>
      <c r="E886" s="39">
        <v>0</v>
      </c>
      <c r="F886" s="39">
        <v>0</v>
      </c>
      <c r="G886" s="39">
        <v>0</v>
      </c>
      <c r="H886" s="39">
        <v>0</v>
      </c>
      <c r="I886" s="39">
        <v>0</v>
      </c>
      <c r="J886" s="39">
        <v>0</v>
      </c>
      <c r="K886" s="39">
        <v>0</v>
      </c>
      <c r="L886" s="1"/>
    </row>
    <row r="887" spans="1:12" s="127" customFormat="1" x14ac:dyDescent="0.25">
      <c r="A887" s="2">
        <v>1</v>
      </c>
      <c r="B887" s="2">
        <v>516</v>
      </c>
      <c r="C887" s="2">
        <v>53160</v>
      </c>
      <c r="D887" s="3" t="s">
        <v>14</v>
      </c>
      <c r="E887" s="39">
        <v>0</v>
      </c>
      <c r="F887" s="39">
        <v>0</v>
      </c>
      <c r="G887" s="39">
        <v>0</v>
      </c>
      <c r="H887" s="39">
        <v>0</v>
      </c>
      <c r="I887" s="39">
        <v>0</v>
      </c>
      <c r="J887" s="39">
        <v>0</v>
      </c>
      <c r="K887" s="39">
        <v>0</v>
      </c>
      <c r="L887" s="1"/>
    </row>
    <row r="888" spans="1:12" s="127" customFormat="1" x14ac:dyDescent="0.25">
      <c r="A888" s="2">
        <v>1</v>
      </c>
      <c r="B888" s="2">
        <v>516</v>
      </c>
      <c r="C888" s="2">
        <v>53170</v>
      </c>
      <c r="D888" s="3" t="s">
        <v>15</v>
      </c>
      <c r="E888" s="39">
        <v>0</v>
      </c>
      <c r="F888" s="39">
        <v>0</v>
      </c>
      <c r="G888" s="39">
        <v>0</v>
      </c>
      <c r="H888" s="39">
        <v>0</v>
      </c>
      <c r="I888" s="39">
        <v>0</v>
      </c>
      <c r="J888" s="39">
        <v>0</v>
      </c>
      <c r="K888" s="39">
        <v>0</v>
      </c>
      <c r="L888" s="1"/>
    </row>
    <row r="889" spans="1:12" s="127" customFormat="1" x14ac:dyDescent="0.25">
      <c r="A889" s="36">
        <v>1</v>
      </c>
      <c r="B889" s="36">
        <v>516</v>
      </c>
      <c r="C889" s="36">
        <v>53171</v>
      </c>
      <c r="D889" s="123" t="s">
        <v>373</v>
      </c>
      <c r="E889" s="39">
        <v>0</v>
      </c>
      <c r="F889" s="39">
        <v>0</v>
      </c>
      <c r="G889" s="39">
        <v>0</v>
      </c>
      <c r="H889" s="39">
        <v>0</v>
      </c>
      <c r="I889" s="39">
        <v>0</v>
      </c>
      <c r="J889" s="39">
        <v>0</v>
      </c>
      <c r="K889" s="42">
        <v>0</v>
      </c>
      <c r="L889" s="1"/>
    </row>
    <row r="890" spans="1:12" s="127" customFormat="1" x14ac:dyDescent="0.25">
      <c r="A890" s="243" t="s">
        <v>163</v>
      </c>
      <c r="B890" s="244"/>
      <c r="C890" s="244"/>
      <c r="D890" s="244"/>
      <c r="E890" s="40">
        <f>SUM(E878:E889)</f>
        <v>0</v>
      </c>
      <c r="F890" s="40">
        <f t="shared" ref="F890:K890" si="103">SUM(F878:F889)</f>
        <v>0</v>
      </c>
      <c r="G890" s="40">
        <f t="shared" si="103"/>
        <v>0</v>
      </c>
      <c r="H890" s="40">
        <f t="shared" si="103"/>
        <v>0</v>
      </c>
      <c r="I890" s="40">
        <f t="shared" si="103"/>
        <v>0</v>
      </c>
      <c r="J890" s="40">
        <f t="shared" si="103"/>
        <v>0</v>
      </c>
      <c r="K890" s="40">
        <f t="shared" si="103"/>
        <v>0</v>
      </c>
      <c r="L890" s="1"/>
    </row>
    <row r="891" spans="1:12" s="127" customFormat="1" x14ac:dyDescent="0.25">
      <c r="A891" s="245" t="s">
        <v>164</v>
      </c>
      <c r="B891" s="246"/>
      <c r="C891" s="246"/>
      <c r="D891" s="246"/>
      <c r="E891" s="261"/>
      <c r="F891" s="261"/>
      <c r="G891" s="261"/>
      <c r="H891" s="261"/>
      <c r="I891" s="261"/>
      <c r="J891" s="261"/>
      <c r="K891" s="261"/>
      <c r="L891" s="1"/>
    </row>
    <row r="892" spans="1:12" s="127" customFormat="1" x14ac:dyDescent="0.25">
      <c r="A892" s="2">
        <v>1</v>
      </c>
      <c r="B892" s="2">
        <v>516</v>
      </c>
      <c r="C892" s="2">
        <v>54010</v>
      </c>
      <c r="D892" s="3" t="s">
        <v>16</v>
      </c>
      <c r="E892" s="39">
        <v>0</v>
      </c>
      <c r="F892" s="39">
        <v>0</v>
      </c>
      <c r="G892" s="39">
        <v>0</v>
      </c>
      <c r="H892" s="39">
        <v>0</v>
      </c>
      <c r="I892" s="39">
        <v>0</v>
      </c>
      <c r="J892" s="39">
        <v>0</v>
      </c>
      <c r="K892" s="39">
        <v>0</v>
      </c>
      <c r="L892" s="1"/>
    </row>
    <row r="893" spans="1:12" s="127" customFormat="1" x14ac:dyDescent="0.25">
      <c r="A893" s="2">
        <v>1</v>
      </c>
      <c r="B893" s="2">
        <v>516</v>
      </c>
      <c r="C893" s="2">
        <v>54140</v>
      </c>
      <c r="D893" s="3" t="s">
        <v>17</v>
      </c>
      <c r="E893" s="39">
        <v>0</v>
      </c>
      <c r="F893" s="39">
        <v>0</v>
      </c>
      <c r="G893" s="39">
        <v>0</v>
      </c>
      <c r="H893" s="39">
        <v>0</v>
      </c>
      <c r="I893" s="39">
        <v>0</v>
      </c>
      <c r="J893" s="39">
        <v>0</v>
      </c>
      <c r="K893" s="39">
        <v>0</v>
      </c>
      <c r="L893" s="1"/>
    </row>
    <row r="894" spans="1:12" s="127" customFormat="1" x14ac:dyDescent="0.25">
      <c r="A894" s="243" t="s">
        <v>166</v>
      </c>
      <c r="B894" s="244"/>
      <c r="C894" s="244"/>
      <c r="D894" s="244"/>
      <c r="E894" s="40">
        <f>SUM(E892:E893)</f>
        <v>0</v>
      </c>
      <c r="F894" s="40">
        <f t="shared" ref="F894:K894" si="104">SUM(F892:F893)</f>
        <v>0</v>
      </c>
      <c r="G894" s="40">
        <f t="shared" si="104"/>
        <v>0</v>
      </c>
      <c r="H894" s="40">
        <f t="shared" si="104"/>
        <v>0</v>
      </c>
      <c r="I894" s="40">
        <f t="shared" si="104"/>
        <v>0</v>
      </c>
      <c r="J894" s="40">
        <f t="shared" si="104"/>
        <v>0</v>
      </c>
      <c r="K894" s="40">
        <f t="shared" si="104"/>
        <v>0</v>
      </c>
      <c r="L894" s="1"/>
    </row>
    <row r="895" spans="1:12" s="127" customFormat="1" x14ac:dyDescent="0.25">
      <c r="A895" s="245" t="s">
        <v>165</v>
      </c>
      <c r="B895" s="246"/>
      <c r="C895" s="246"/>
      <c r="D895" s="246"/>
      <c r="E895" s="261"/>
      <c r="F895" s="261"/>
      <c r="G895" s="261"/>
      <c r="H895" s="261"/>
      <c r="I895" s="261"/>
      <c r="J895" s="261"/>
      <c r="K895" s="261"/>
      <c r="L895" s="1"/>
    </row>
    <row r="896" spans="1:12" s="127" customFormat="1" x14ac:dyDescent="0.25">
      <c r="A896" s="2">
        <v>1</v>
      </c>
      <c r="B896" s="2">
        <v>516</v>
      </c>
      <c r="C896" s="2">
        <v>55010</v>
      </c>
      <c r="D896" s="3" t="s">
        <v>18</v>
      </c>
      <c r="E896" s="39">
        <v>0</v>
      </c>
      <c r="F896" s="39">
        <v>0</v>
      </c>
      <c r="G896" s="39">
        <v>0</v>
      </c>
      <c r="H896" s="39">
        <v>0</v>
      </c>
      <c r="I896" s="39">
        <v>0</v>
      </c>
      <c r="J896" s="39">
        <v>0</v>
      </c>
      <c r="K896" s="39">
        <v>0</v>
      </c>
      <c r="L896" s="1"/>
    </row>
    <row r="897" spans="1:12" s="127" customFormat="1" x14ac:dyDescent="0.25">
      <c r="A897" s="2">
        <v>1</v>
      </c>
      <c r="B897" s="2">
        <v>516</v>
      </c>
      <c r="C897" s="2">
        <v>55020</v>
      </c>
      <c r="D897" s="3" t="s">
        <v>43</v>
      </c>
      <c r="E897" s="39">
        <v>0</v>
      </c>
      <c r="F897" s="39">
        <v>0</v>
      </c>
      <c r="G897" s="39">
        <v>0</v>
      </c>
      <c r="H897" s="39">
        <v>0</v>
      </c>
      <c r="I897" s="39">
        <v>0</v>
      </c>
      <c r="J897" s="39">
        <v>0</v>
      </c>
      <c r="K897" s="39">
        <v>0</v>
      </c>
      <c r="L897" s="1"/>
    </row>
    <row r="898" spans="1:12" s="127" customFormat="1" x14ac:dyDescent="0.25">
      <c r="A898" s="2">
        <v>1</v>
      </c>
      <c r="B898" s="2">
        <v>516</v>
      </c>
      <c r="C898" s="2">
        <v>55040</v>
      </c>
      <c r="D898" s="3" t="s">
        <v>44</v>
      </c>
      <c r="E898" s="39">
        <v>0</v>
      </c>
      <c r="F898" s="39">
        <v>0</v>
      </c>
      <c r="G898" s="39">
        <v>0</v>
      </c>
      <c r="H898" s="39">
        <v>0</v>
      </c>
      <c r="I898" s="39">
        <v>0</v>
      </c>
      <c r="J898" s="39">
        <v>0</v>
      </c>
      <c r="K898" s="39">
        <v>0</v>
      </c>
      <c r="L898" s="1"/>
    </row>
    <row r="899" spans="1:12" s="127" customFormat="1" x14ac:dyDescent="0.25">
      <c r="A899" s="243" t="s">
        <v>167</v>
      </c>
      <c r="B899" s="244"/>
      <c r="C899" s="244"/>
      <c r="D899" s="244"/>
      <c r="E899" s="40">
        <f>SUM(E896:E898)</f>
        <v>0</v>
      </c>
      <c r="F899" s="40">
        <f t="shared" ref="F899:K899" si="105">SUM(F896:F898)</f>
        <v>0</v>
      </c>
      <c r="G899" s="40">
        <f t="shared" si="105"/>
        <v>0</v>
      </c>
      <c r="H899" s="40">
        <f t="shared" si="105"/>
        <v>0</v>
      </c>
      <c r="I899" s="40">
        <f t="shared" si="105"/>
        <v>0</v>
      </c>
      <c r="J899" s="40">
        <f t="shared" si="105"/>
        <v>0</v>
      </c>
      <c r="K899" s="40">
        <f t="shared" si="105"/>
        <v>0</v>
      </c>
      <c r="L899" s="1"/>
    </row>
    <row r="900" spans="1:12" s="127" customFormat="1" x14ac:dyDescent="0.25">
      <c r="A900" s="245" t="s">
        <v>168</v>
      </c>
      <c r="B900" s="246"/>
      <c r="C900" s="246"/>
      <c r="D900" s="246"/>
      <c r="E900" s="259"/>
      <c r="F900" s="259"/>
      <c r="G900" s="259"/>
      <c r="H900" s="259"/>
      <c r="I900" s="259"/>
      <c r="J900" s="259"/>
      <c r="K900" s="259"/>
      <c r="L900" s="1"/>
    </row>
    <row r="901" spans="1:12" s="127" customFormat="1" x14ac:dyDescent="0.25">
      <c r="A901" s="2">
        <v>1</v>
      </c>
      <c r="B901" s="2">
        <v>516</v>
      </c>
      <c r="C901" s="2">
        <v>56040</v>
      </c>
      <c r="D901" s="3" t="s">
        <v>46</v>
      </c>
      <c r="E901" s="39">
        <v>0</v>
      </c>
      <c r="F901" s="39">
        <v>0</v>
      </c>
      <c r="G901" s="39">
        <v>0</v>
      </c>
      <c r="H901" s="39">
        <v>0</v>
      </c>
      <c r="I901" s="39">
        <v>0</v>
      </c>
      <c r="J901" s="39">
        <v>0</v>
      </c>
      <c r="K901" s="42">
        <v>0</v>
      </c>
      <c r="L901" s="1"/>
    </row>
    <row r="902" spans="1:12" s="127" customFormat="1" x14ac:dyDescent="0.25">
      <c r="A902" s="2">
        <v>1</v>
      </c>
      <c r="B902" s="2">
        <v>516</v>
      </c>
      <c r="C902" s="2">
        <v>56050</v>
      </c>
      <c r="D902" s="3" t="s">
        <v>47</v>
      </c>
      <c r="E902" s="39">
        <v>0</v>
      </c>
      <c r="F902" s="39">
        <v>0</v>
      </c>
      <c r="G902" s="39">
        <v>0</v>
      </c>
      <c r="H902" s="39">
        <v>0</v>
      </c>
      <c r="I902" s="39">
        <v>0</v>
      </c>
      <c r="J902" s="39">
        <v>0</v>
      </c>
      <c r="K902" s="42">
        <v>0</v>
      </c>
      <c r="L902" s="1"/>
    </row>
    <row r="903" spans="1:12" s="127" customFormat="1" x14ac:dyDescent="0.25">
      <c r="A903" s="2">
        <v>1</v>
      </c>
      <c r="B903" s="2">
        <v>516</v>
      </c>
      <c r="C903" s="2">
        <v>56070</v>
      </c>
      <c r="D903" s="3" t="s">
        <v>73</v>
      </c>
      <c r="E903" s="39">
        <v>0</v>
      </c>
      <c r="F903" s="39">
        <v>0</v>
      </c>
      <c r="G903" s="39">
        <v>0</v>
      </c>
      <c r="H903" s="39">
        <v>0</v>
      </c>
      <c r="I903" s="39">
        <v>0</v>
      </c>
      <c r="J903" s="39">
        <v>0</v>
      </c>
      <c r="K903" s="42">
        <v>0</v>
      </c>
      <c r="L903" s="1"/>
    </row>
    <row r="904" spans="1:12" s="127" customFormat="1" x14ac:dyDescent="0.25">
      <c r="A904" s="2">
        <v>1</v>
      </c>
      <c r="B904" s="2">
        <v>516</v>
      </c>
      <c r="C904" s="2">
        <v>56090</v>
      </c>
      <c r="D904" s="3" t="s">
        <v>49</v>
      </c>
      <c r="E904" s="39">
        <v>0</v>
      </c>
      <c r="F904" s="39">
        <v>0</v>
      </c>
      <c r="G904" s="39">
        <v>0</v>
      </c>
      <c r="H904" s="39">
        <v>0</v>
      </c>
      <c r="I904" s="39">
        <v>0</v>
      </c>
      <c r="J904" s="39">
        <v>0</v>
      </c>
      <c r="K904" s="42">
        <v>0</v>
      </c>
      <c r="L904" s="1"/>
    </row>
    <row r="905" spans="1:12" s="127" customFormat="1" x14ac:dyDescent="0.25">
      <c r="A905" s="2">
        <v>1</v>
      </c>
      <c r="B905" s="2">
        <v>516</v>
      </c>
      <c r="C905" s="2">
        <v>56110</v>
      </c>
      <c r="D905" s="3" t="s">
        <v>50</v>
      </c>
      <c r="E905" s="39">
        <v>0</v>
      </c>
      <c r="F905" s="39">
        <v>0</v>
      </c>
      <c r="G905" s="39">
        <v>0</v>
      </c>
      <c r="H905" s="39">
        <v>0</v>
      </c>
      <c r="I905" s="39">
        <v>0</v>
      </c>
      <c r="J905" s="39">
        <v>0</v>
      </c>
      <c r="K905" s="42">
        <v>0</v>
      </c>
      <c r="L905" s="1"/>
    </row>
    <row r="906" spans="1:12" s="127" customFormat="1" x14ac:dyDescent="0.25">
      <c r="A906" s="2">
        <v>1</v>
      </c>
      <c r="B906" s="2">
        <v>516</v>
      </c>
      <c r="C906" s="2">
        <v>56120</v>
      </c>
      <c r="D906" s="3" t="s">
        <v>51</v>
      </c>
      <c r="E906" s="39">
        <v>0</v>
      </c>
      <c r="F906" s="39">
        <v>0</v>
      </c>
      <c r="G906" s="39">
        <v>0</v>
      </c>
      <c r="H906" s="39">
        <v>0</v>
      </c>
      <c r="I906" s="39">
        <v>0</v>
      </c>
      <c r="J906" s="39">
        <v>0</v>
      </c>
      <c r="K906" s="42">
        <v>0</v>
      </c>
      <c r="L906" s="1"/>
    </row>
    <row r="907" spans="1:12" s="127" customFormat="1" x14ac:dyDescent="0.25">
      <c r="A907" s="2">
        <v>1</v>
      </c>
      <c r="B907" s="2">
        <v>516</v>
      </c>
      <c r="C907" s="2">
        <v>56140</v>
      </c>
      <c r="D907" s="3" t="s">
        <v>52</v>
      </c>
      <c r="E907" s="39">
        <v>0</v>
      </c>
      <c r="F907" s="39">
        <v>0</v>
      </c>
      <c r="G907" s="39">
        <v>0</v>
      </c>
      <c r="H907" s="39">
        <v>0</v>
      </c>
      <c r="I907" s="39">
        <v>0</v>
      </c>
      <c r="J907" s="39">
        <v>0</v>
      </c>
      <c r="K907" s="39">
        <v>0</v>
      </c>
      <c r="L907" s="1"/>
    </row>
    <row r="908" spans="1:12" s="127" customFormat="1" x14ac:dyDescent="0.25">
      <c r="A908" s="2">
        <v>1</v>
      </c>
      <c r="B908" s="2">
        <v>516</v>
      </c>
      <c r="C908" s="2">
        <v>56150</v>
      </c>
      <c r="D908" s="3" t="s">
        <v>53</v>
      </c>
      <c r="E908" s="39">
        <v>0</v>
      </c>
      <c r="F908" s="39">
        <v>0</v>
      </c>
      <c r="G908" s="39">
        <v>0</v>
      </c>
      <c r="H908" s="39">
        <v>0</v>
      </c>
      <c r="I908" s="39">
        <v>0</v>
      </c>
      <c r="J908" s="39">
        <v>0</v>
      </c>
      <c r="K908" s="39">
        <v>0</v>
      </c>
      <c r="L908" s="1"/>
    </row>
    <row r="909" spans="1:12" s="127" customFormat="1" x14ac:dyDescent="0.25">
      <c r="A909" s="258" t="s">
        <v>169</v>
      </c>
      <c r="B909" s="266"/>
      <c r="C909" s="266"/>
      <c r="D909" s="266"/>
      <c r="E909" s="40">
        <f t="shared" ref="E909:K909" si="106">SUM(E901:E908)</f>
        <v>0</v>
      </c>
      <c r="F909" s="40">
        <f t="shared" si="106"/>
        <v>0</v>
      </c>
      <c r="G909" s="40">
        <f t="shared" si="106"/>
        <v>0</v>
      </c>
      <c r="H909" s="40">
        <f t="shared" si="106"/>
        <v>0</v>
      </c>
      <c r="I909" s="40">
        <f t="shared" si="106"/>
        <v>0</v>
      </c>
      <c r="J909" s="40">
        <f t="shared" si="106"/>
        <v>0</v>
      </c>
      <c r="K909" s="40">
        <f t="shared" si="106"/>
        <v>0</v>
      </c>
      <c r="L909" s="1"/>
    </row>
    <row r="910" spans="1:12" s="127" customFormat="1" x14ac:dyDescent="0.25">
      <c r="A910" s="245" t="s">
        <v>170</v>
      </c>
      <c r="B910" s="246"/>
      <c r="C910" s="246"/>
      <c r="D910" s="246"/>
      <c r="E910" s="259"/>
      <c r="F910" s="259"/>
      <c r="G910" s="259"/>
      <c r="H910" s="259"/>
      <c r="I910" s="259"/>
      <c r="J910" s="259"/>
      <c r="K910" s="259"/>
      <c r="L910" s="1"/>
    </row>
    <row r="911" spans="1:12" s="127" customFormat="1" x14ac:dyDescent="0.25">
      <c r="A911" s="2">
        <v>1</v>
      </c>
      <c r="B911" s="2">
        <v>516</v>
      </c>
      <c r="C911" s="2">
        <v>57010</v>
      </c>
      <c r="D911" s="3" t="s">
        <v>27</v>
      </c>
      <c r="E911" s="39">
        <v>0</v>
      </c>
      <c r="F911" s="39">
        <v>0</v>
      </c>
      <c r="G911" s="39">
        <v>0</v>
      </c>
      <c r="H911" s="39">
        <v>0</v>
      </c>
      <c r="I911" s="39">
        <v>0</v>
      </c>
      <c r="J911" s="39">
        <v>0</v>
      </c>
      <c r="K911" s="39">
        <v>0</v>
      </c>
      <c r="L911" s="1"/>
    </row>
    <row r="912" spans="1:12" s="127" customFormat="1" x14ac:dyDescent="0.25">
      <c r="A912" s="2">
        <v>1</v>
      </c>
      <c r="B912" s="2">
        <v>516</v>
      </c>
      <c r="C912" s="2">
        <v>57020</v>
      </c>
      <c r="D912" s="3" t="s">
        <v>28</v>
      </c>
      <c r="E912" s="39">
        <v>0</v>
      </c>
      <c r="F912" s="39">
        <v>0</v>
      </c>
      <c r="G912" s="39">
        <v>0</v>
      </c>
      <c r="H912" s="39">
        <v>0</v>
      </c>
      <c r="I912" s="39">
        <v>0</v>
      </c>
      <c r="J912" s="39">
        <v>0</v>
      </c>
      <c r="K912" s="39">
        <v>0</v>
      </c>
      <c r="L912" s="1"/>
    </row>
    <row r="913" spans="1:13" s="127" customFormat="1" x14ac:dyDescent="0.25">
      <c r="A913" s="2">
        <v>1</v>
      </c>
      <c r="B913" s="2">
        <v>516</v>
      </c>
      <c r="C913" s="2">
        <v>58010</v>
      </c>
      <c r="D913" s="3" t="s">
        <v>29</v>
      </c>
      <c r="E913" s="39">
        <v>0</v>
      </c>
      <c r="F913" s="39">
        <v>0</v>
      </c>
      <c r="G913" s="39">
        <v>0</v>
      </c>
      <c r="H913" s="39">
        <v>0</v>
      </c>
      <c r="I913" s="39">
        <v>0</v>
      </c>
      <c r="J913" s="39">
        <v>0</v>
      </c>
      <c r="K913" s="39">
        <v>0</v>
      </c>
      <c r="L913" s="1"/>
    </row>
    <row r="914" spans="1:13" s="127" customFormat="1" x14ac:dyDescent="0.25">
      <c r="A914" s="2">
        <v>1</v>
      </c>
      <c r="B914" s="2">
        <v>516</v>
      </c>
      <c r="C914" s="2">
        <v>59010</v>
      </c>
      <c r="D914" s="3" t="s">
        <v>18</v>
      </c>
      <c r="E914" s="39">
        <v>0</v>
      </c>
      <c r="F914" s="39">
        <v>0</v>
      </c>
      <c r="G914" s="39">
        <v>0</v>
      </c>
      <c r="H914" s="39">
        <v>0</v>
      </c>
      <c r="I914" s="39">
        <v>0</v>
      </c>
      <c r="J914" s="39">
        <v>0</v>
      </c>
      <c r="K914" s="39">
        <v>0</v>
      </c>
      <c r="L914" s="1"/>
    </row>
    <row r="915" spans="1:13" s="127" customFormat="1" x14ac:dyDescent="0.25">
      <c r="A915" s="2">
        <v>1</v>
      </c>
      <c r="B915" s="2">
        <v>516</v>
      </c>
      <c r="C915" s="2">
        <v>59020</v>
      </c>
      <c r="D915" s="3" t="s">
        <v>54</v>
      </c>
      <c r="E915" s="39">
        <v>0</v>
      </c>
      <c r="F915" s="39">
        <v>0</v>
      </c>
      <c r="G915" s="39">
        <v>0</v>
      </c>
      <c r="H915" s="39">
        <v>0</v>
      </c>
      <c r="I915" s="39">
        <v>0</v>
      </c>
      <c r="J915" s="39">
        <v>0</v>
      </c>
      <c r="K915" s="39">
        <v>0</v>
      </c>
      <c r="L915" s="1"/>
    </row>
    <row r="916" spans="1:13" s="127" customFormat="1" x14ac:dyDescent="0.25">
      <c r="A916" s="2">
        <v>1</v>
      </c>
      <c r="B916" s="2">
        <v>516</v>
      </c>
      <c r="C916" s="2">
        <v>59100</v>
      </c>
      <c r="D916" s="3" t="s">
        <v>15</v>
      </c>
      <c r="E916" s="39">
        <v>0</v>
      </c>
      <c r="F916" s="39">
        <v>0</v>
      </c>
      <c r="G916" s="39">
        <v>0</v>
      </c>
      <c r="H916" s="39">
        <v>0</v>
      </c>
      <c r="I916" s="39">
        <v>0</v>
      </c>
      <c r="J916" s="39">
        <v>0</v>
      </c>
      <c r="K916" s="39">
        <v>0</v>
      </c>
      <c r="L916" s="1"/>
    </row>
    <row r="917" spans="1:13" s="127" customFormat="1" x14ac:dyDescent="0.25">
      <c r="A917" s="243" t="s">
        <v>171</v>
      </c>
      <c r="B917" s="244"/>
      <c r="C917" s="244"/>
      <c r="D917" s="244"/>
      <c r="E917" s="40">
        <f t="shared" ref="E917:K917" si="107">SUM(E911:E916)</f>
        <v>0</v>
      </c>
      <c r="F917" s="40">
        <f t="shared" si="107"/>
        <v>0</v>
      </c>
      <c r="G917" s="40">
        <f t="shared" si="107"/>
        <v>0</v>
      </c>
      <c r="H917" s="40">
        <f t="shared" si="107"/>
        <v>0</v>
      </c>
      <c r="I917" s="40">
        <f t="shared" si="107"/>
        <v>0</v>
      </c>
      <c r="J917" s="40">
        <f t="shared" si="107"/>
        <v>0</v>
      </c>
      <c r="K917" s="40">
        <f t="shared" si="107"/>
        <v>0</v>
      </c>
      <c r="L917" s="1"/>
    </row>
    <row r="918" spans="1:13" s="127" customFormat="1" x14ac:dyDescent="0.25">
      <c r="A918" s="258" t="s">
        <v>380</v>
      </c>
      <c r="B918" s="266"/>
      <c r="C918" s="266"/>
      <c r="D918" s="266"/>
      <c r="E918" s="40">
        <f>E917+E909+E899+E894+E890+E876+E867</f>
        <v>0</v>
      </c>
      <c r="F918" s="40">
        <f t="shared" ref="F918:K918" si="108">F917+F909+F899+F894+F890+F876+F867</f>
        <v>0</v>
      </c>
      <c r="G918" s="40">
        <f t="shared" si="108"/>
        <v>0</v>
      </c>
      <c r="H918" s="40">
        <f t="shared" si="108"/>
        <v>0</v>
      </c>
      <c r="I918" s="40">
        <f t="shared" si="108"/>
        <v>0</v>
      </c>
      <c r="J918" s="40">
        <f t="shared" si="108"/>
        <v>0</v>
      </c>
      <c r="K918" s="40">
        <f t="shared" si="108"/>
        <v>0</v>
      </c>
      <c r="L918" s="1"/>
    </row>
    <row r="919" spans="1:13" s="171" customFormat="1" ht="21" x14ac:dyDescent="0.35">
      <c r="A919" s="269" t="s">
        <v>412</v>
      </c>
      <c r="B919" s="270"/>
      <c r="C919" s="270"/>
      <c r="D919" s="270"/>
      <c r="E919" s="270"/>
      <c r="F919" s="270"/>
      <c r="G919" s="270"/>
      <c r="H919" s="270"/>
      <c r="I919" s="270"/>
      <c r="J919" s="270"/>
      <c r="K919" s="270"/>
      <c r="L919" s="1"/>
    </row>
    <row r="920" spans="1:13" s="171" customFormat="1" x14ac:dyDescent="0.25">
      <c r="A920" s="245" t="s">
        <v>162</v>
      </c>
      <c r="B920" s="246"/>
      <c r="C920" s="246"/>
      <c r="D920" s="246"/>
      <c r="E920" s="268"/>
      <c r="F920" s="268"/>
      <c r="G920" s="268"/>
      <c r="H920" s="268"/>
      <c r="I920" s="268"/>
      <c r="J920" s="268"/>
      <c r="K920" s="268"/>
      <c r="L920" s="1"/>
    </row>
    <row r="921" spans="1:13" s="171" customFormat="1" x14ac:dyDescent="0.25">
      <c r="A921" s="2">
        <v>1</v>
      </c>
      <c r="B921" s="2">
        <v>517</v>
      </c>
      <c r="C921" s="2">
        <v>51010</v>
      </c>
      <c r="D921" s="3" t="s">
        <v>414</v>
      </c>
      <c r="E921" s="39">
        <v>0</v>
      </c>
      <c r="F921" s="39">
        <v>0</v>
      </c>
      <c r="G921" s="39">
        <v>0</v>
      </c>
      <c r="H921" s="39">
        <v>0</v>
      </c>
      <c r="I921" s="39">
        <v>0</v>
      </c>
      <c r="J921" s="39">
        <v>0</v>
      </c>
      <c r="K921" s="39">
        <v>0</v>
      </c>
      <c r="L921" s="1"/>
    </row>
    <row r="922" spans="1:13" s="171" customFormat="1" x14ac:dyDescent="0.25">
      <c r="A922" s="2">
        <v>1</v>
      </c>
      <c r="B922" s="2">
        <v>517</v>
      </c>
      <c r="C922" s="2">
        <v>51020</v>
      </c>
      <c r="D922" s="3" t="s">
        <v>415</v>
      </c>
      <c r="E922" s="39">
        <v>0</v>
      </c>
      <c r="F922" s="39">
        <v>0</v>
      </c>
      <c r="G922" s="39">
        <v>0</v>
      </c>
      <c r="H922" s="39">
        <v>0</v>
      </c>
      <c r="I922" s="39">
        <v>0</v>
      </c>
      <c r="J922" s="39">
        <v>0</v>
      </c>
      <c r="K922" s="39">
        <v>0</v>
      </c>
      <c r="L922" s="1"/>
    </row>
    <row r="923" spans="1:13" s="171" customFormat="1" x14ac:dyDescent="0.25">
      <c r="A923" s="2">
        <v>1</v>
      </c>
      <c r="B923" s="2">
        <v>517</v>
      </c>
      <c r="C923" s="2">
        <v>51030</v>
      </c>
      <c r="D923" s="3" t="s">
        <v>417</v>
      </c>
      <c r="E923" s="39">
        <v>0</v>
      </c>
      <c r="F923" s="39">
        <v>0</v>
      </c>
      <c r="G923" s="39">
        <v>0</v>
      </c>
      <c r="H923" s="39">
        <v>0</v>
      </c>
      <c r="I923" s="39">
        <v>0</v>
      </c>
      <c r="J923" s="39">
        <v>0</v>
      </c>
      <c r="K923" s="42">
        <v>0</v>
      </c>
      <c r="L923" s="1"/>
      <c r="M923" s="172" t="s">
        <v>422</v>
      </c>
    </row>
    <row r="924" spans="1:13" s="171" customFormat="1" x14ac:dyDescent="0.25">
      <c r="A924" s="2">
        <v>1</v>
      </c>
      <c r="B924" s="2">
        <v>517</v>
      </c>
      <c r="C924" s="2">
        <v>51040</v>
      </c>
      <c r="D924" s="3" t="s">
        <v>418</v>
      </c>
      <c r="E924" s="39">
        <v>0</v>
      </c>
      <c r="F924" s="39">
        <v>0</v>
      </c>
      <c r="G924" s="39">
        <v>0</v>
      </c>
      <c r="H924" s="39">
        <v>0</v>
      </c>
      <c r="I924" s="39">
        <v>0</v>
      </c>
      <c r="J924" s="39">
        <v>0</v>
      </c>
      <c r="K924" s="42">
        <v>0</v>
      </c>
      <c r="L924" s="1"/>
    </row>
    <row r="925" spans="1:13" s="171" customFormat="1" x14ac:dyDescent="0.25">
      <c r="A925" s="243" t="s">
        <v>158</v>
      </c>
      <c r="B925" s="244"/>
      <c r="C925" s="244"/>
      <c r="D925" s="244"/>
      <c r="E925" s="40">
        <f>SUM(E921:E924)</f>
        <v>0</v>
      </c>
      <c r="F925" s="40">
        <f t="shared" ref="F925:K925" si="109">SUM(F921:F924)</f>
        <v>0</v>
      </c>
      <c r="G925" s="40">
        <f t="shared" si="109"/>
        <v>0</v>
      </c>
      <c r="H925" s="40">
        <f t="shared" si="109"/>
        <v>0</v>
      </c>
      <c r="I925" s="40">
        <f t="shared" si="109"/>
        <v>0</v>
      </c>
      <c r="J925" s="40">
        <f t="shared" si="109"/>
        <v>0</v>
      </c>
      <c r="K925" s="40">
        <f t="shared" si="109"/>
        <v>0</v>
      </c>
      <c r="L925" s="1"/>
    </row>
    <row r="926" spans="1:13" s="171" customFormat="1" x14ac:dyDescent="0.25">
      <c r="A926" s="245" t="s">
        <v>161</v>
      </c>
      <c r="B926" s="246"/>
      <c r="C926" s="246"/>
      <c r="D926" s="246"/>
      <c r="E926" s="261"/>
      <c r="F926" s="261"/>
      <c r="G926" s="261"/>
      <c r="H926" s="261"/>
      <c r="I926" s="261"/>
      <c r="J926" s="261"/>
      <c r="K926" s="261"/>
      <c r="L926" s="1"/>
    </row>
    <row r="927" spans="1:13" s="171" customFormat="1" x14ac:dyDescent="0.25">
      <c r="A927" s="2">
        <v>1</v>
      </c>
      <c r="B927" s="2">
        <v>517</v>
      </c>
      <c r="C927" s="2">
        <v>52010</v>
      </c>
      <c r="D927" s="3" t="s">
        <v>3</v>
      </c>
      <c r="E927" s="39">
        <v>0</v>
      </c>
      <c r="F927" s="39">
        <v>0</v>
      </c>
      <c r="G927" s="39">
        <v>0</v>
      </c>
      <c r="H927" s="39">
        <v>0</v>
      </c>
      <c r="I927" s="39">
        <v>0</v>
      </c>
      <c r="J927" s="39">
        <v>0</v>
      </c>
      <c r="K927" s="39">
        <v>0</v>
      </c>
      <c r="L927" s="1"/>
    </row>
    <row r="928" spans="1:13" s="171" customFormat="1" x14ac:dyDescent="0.25">
      <c r="A928" s="2">
        <v>1</v>
      </c>
      <c r="B928" s="2">
        <v>517</v>
      </c>
      <c r="C928" s="2">
        <v>52020</v>
      </c>
      <c r="D928" s="3" t="s">
        <v>34</v>
      </c>
      <c r="E928" s="39">
        <v>0</v>
      </c>
      <c r="F928" s="39">
        <v>0</v>
      </c>
      <c r="G928" s="39">
        <v>0</v>
      </c>
      <c r="H928" s="39">
        <v>0</v>
      </c>
      <c r="I928" s="39">
        <v>0</v>
      </c>
      <c r="J928" s="39">
        <v>0</v>
      </c>
      <c r="K928" s="39">
        <v>0</v>
      </c>
      <c r="L928" s="1"/>
    </row>
    <row r="929" spans="1:12" s="171" customFormat="1" x14ac:dyDescent="0.25">
      <c r="A929" s="2">
        <v>1</v>
      </c>
      <c r="B929" s="2">
        <v>517</v>
      </c>
      <c r="C929" s="2">
        <v>52040</v>
      </c>
      <c r="D929" s="3" t="s">
        <v>59</v>
      </c>
      <c r="E929" s="39">
        <v>0</v>
      </c>
      <c r="F929" s="39">
        <v>0</v>
      </c>
      <c r="G929" s="39">
        <v>0</v>
      </c>
      <c r="H929" s="39">
        <v>0</v>
      </c>
      <c r="I929" s="39">
        <v>0</v>
      </c>
      <c r="J929" s="39">
        <v>0</v>
      </c>
      <c r="K929" s="39">
        <v>0</v>
      </c>
      <c r="L929" s="1"/>
    </row>
    <row r="930" spans="1:12" s="171" customFormat="1" x14ac:dyDescent="0.25">
      <c r="A930" s="2">
        <v>1</v>
      </c>
      <c r="B930" s="2">
        <v>517</v>
      </c>
      <c r="C930" s="2">
        <v>52050</v>
      </c>
      <c r="D930" s="3" t="s">
        <v>60</v>
      </c>
      <c r="E930" s="39">
        <v>0</v>
      </c>
      <c r="F930" s="39">
        <v>0</v>
      </c>
      <c r="G930" s="39">
        <v>0</v>
      </c>
      <c r="H930" s="39">
        <v>0</v>
      </c>
      <c r="I930" s="39">
        <v>0</v>
      </c>
      <c r="J930" s="39">
        <v>0</v>
      </c>
      <c r="K930" s="39">
        <v>0</v>
      </c>
      <c r="L930" s="1"/>
    </row>
    <row r="931" spans="1:12" s="171" customFormat="1" x14ac:dyDescent="0.25">
      <c r="A931" s="2">
        <v>1</v>
      </c>
      <c r="B931" s="2">
        <v>517</v>
      </c>
      <c r="C931" s="2">
        <v>52060</v>
      </c>
      <c r="D931" s="3" t="s">
        <v>61</v>
      </c>
      <c r="E931" s="39">
        <v>0</v>
      </c>
      <c r="F931" s="39">
        <v>0</v>
      </c>
      <c r="G931" s="39">
        <v>0</v>
      </c>
      <c r="H931" s="39">
        <v>0</v>
      </c>
      <c r="I931" s="39">
        <v>0</v>
      </c>
      <c r="J931" s="39">
        <v>0</v>
      </c>
      <c r="K931" s="39">
        <v>0</v>
      </c>
      <c r="L931" s="1"/>
    </row>
    <row r="932" spans="1:12" s="171" customFormat="1" x14ac:dyDescent="0.25">
      <c r="A932" s="2">
        <v>1</v>
      </c>
      <c r="B932" s="2">
        <v>517</v>
      </c>
      <c r="C932" s="2">
        <v>52070</v>
      </c>
      <c r="D932" s="3" t="s">
        <v>62</v>
      </c>
      <c r="E932" s="39">
        <v>0</v>
      </c>
      <c r="F932" s="39">
        <v>0</v>
      </c>
      <c r="G932" s="39">
        <v>0</v>
      </c>
      <c r="H932" s="39">
        <v>0</v>
      </c>
      <c r="I932" s="39">
        <v>0</v>
      </c>
      <c r="J932" s="39">
        <v>0</v>
      </c>
      <c r="K932" s="39">
        <v>0</v>
      </c>
      <c r="L932" s="1"/>
    </row>
    <row r="933" spans="1:12" s="171" customFormat="1" x14ac:dyDescent="0.25">
      <c r="A933" s="2">
        <v>1</v>
      </c>
      <c r="B933" s="2">
        <v>517</v>
      </c>
      <c r="C933" s="2">
        <v>52110</v>
      </c>
      <c r="D933" s="3" t="s">
        <v>5</v>
      </c>
      <c r="E933" s="39">
        <v>0</v>
      </c>
      <c r="F933" s="39">
        <v>0</v>
      </c>
      <c r="G933" s="39">
        <v>0</v>
      </c>
      <c r="H933" s="39">
        <v>0</v>
      </c>
      <c r="I933" s="39">
        <v>0</v>
      </c>
      <c r="J933" s="39">
        <v>0</v>
      </c>
      <c r="K933" s="39">
        <v>0</v>
      </c>
      <c r="L933" s="1"/>
    </row>
    <row r="934" spans="1:12" s="171" customFormat="1" x14ac:dyDescent="0.25">
      <c r="A934" s="243" t="s">
        <v>159</v>
      </c>
      <c r="B934" s="244"/>
      <c r="C934" s="244"/>
      <c r="D934" s="244"/>
      <c r="E934" s="40">
        <f>SUM(E927:E933)</f>
        <v>0</v>
      </c>
      <c r="F934" s="40">
        <f t="shared" ref="F934:K934" si="110">SUM(F927:F933)</f>
        <v>0</v>
      </c>
      <c r="G934" s="40">
        <f t="shared" si="110"/>
        <v>0</v>
      </c>
      <c r="H934" s="40">
        <f t="shared" si="110"/>
        <v>0</v>
      </c>
      <c r="I934" s="40">
        <f t="shared" si="110"/>
        <v>0</v>
      </c>
      <c r="J934" s="40">
        <f t="shared" si="110"/>
        <v>0</v>
      </c>
      <c r="K934" s="40">
        <f t="shared" si="110"/>
        <v>0</v>
      </c>
      <c r="L934" s="1"/>
    </row>
    <row r="935" spans="1:12" s="171" customFormat="1" x14ac:dyDescent="0.25">
      <c r="A935" s="245" t="s">
        <v>160</v>
      </c>
      <c r="B935" s="246"/>
      <c r="C935" s="246"/>
      <c r="D935" s="246"/>
      <c r="E935" s="261"/>
      <c r="F935" s="261"/>
      <c r="G935" s="261"/>
      <c r="H935" s="261"/>
      <c r="I935" s="261"/>
      <c r="J935" s="261"/>
      <c r="K935" s="261"/>
      <c r="L935" s="1"/>
    </row>
    <row r="936" spans="1:12" s="171" customFormat="1" x14ac:dyDescent="0.25">
      <c r="A936" s="2">
        <v>1</v>
      </c>
      <c r="B936" s="2">
        <v>517</v>
      </c>
      <c r="C936" s="2">
        <v>53010</v>
      </c>
      <c r="D936" s="3" t="s">
        <v>36</v>
      </c>
      <c r="E936" s="39">
        <v>0</v>
      </c>
      <c r="F936" s="39">
        <v>0</v>
      </c>
      <c r="G936" s="39">
        <v>0</v>
      </c>
      <c r="H936" s="39">
        <v>0</v>
      </c>
      <c r="I936" s="39">
        <v>0</v>
      </c>
      <c r="J936" s="39">
        <v>0</v>
      </c>
      <c r="K936" s="39">
        <v>0</v>
      </c>
      <c r="L936" s="1"/>
    </row>
    <row r="937" spans="1:12" s="171" customFormat="1" x14ac:dyDescent="0.25">
      <c r="A937" s="2">
        <v>1</v>
      </c>
      <c r="B937" s="2">
        <v>517</v>
      </c>
      <c r="C937" s="2">
        <v>53030</v>
      </c>
      <c r="D937" s="3" t="s">
        <v>6</v>
      </c>
      <c r="E937" s="39">
        <v>0</v>
      </c>
      <c r="F937" s="39">
        <v>0</v>
      </c>
      <c r="G937" s="39">
        <v>0</v>
      </c>
      <c r="H937" s="39">
        <v>0</v>
      </c>
      <c r="I937" s="39">
        <v>0</v>
      </c>
      <c r="J937" s="39">
        <v>0</v>
      </c>
      <c r="K937" s="39">
        <v>0</v>
      </c>
      <c r="L937" s="1"/>
    </row>
    <row r="938" spans="1:12" s="171" customFormat="1" x14ac:dyDescent="0.25">
      <c r="A938" s="2">
        <v>1</v>
      </c>
      <c r="B938" s="2">
        <v>517</v>
      </c>
      <c r="C938" s="2">
        <v>53060</v>
      </c>
      <c r="D938" s="3" t="s">
        <v>8</v>
      </c>
      <c r="E938" s="39">
        <v>0</v>
      </c>
      <c r="F938" s="39">
        <v>0</v>
      </c>
      <c r="G938" s="39">
        <v>0</v>
      </c>
      <c r="H938" s="39">
        <v>0</v>
      </c>
      <c r="I938" s="39">
        <v>0</v>
      </c>
      <c r="J938" s="39">
        <v>0</v>
      </c>
      <c r="K938" s="39">
        <v>0</v>
      </c>
      <c r="L938" s="1"/>
    </row>
    <row r="939" spans="1:12" s="171" customFormat="1" x14ac:dyDescent="0.25">
      <c r="A939" s="2">
        <v>1</v>
      </c>
      <c r="B939" s="2">
        <v>517</v>
      </c>
      <c r="C939" s="2">
        <v>53070</v>
      </c>
      <c r="D939" s="3" t="s">
        <v>9</v>
      </c>
      <c r="E939" s="39">
        <v>0</v>
      </c>
      <c r="F939" s="39">
        <v>0</v>
      </c>
      <c r="G939" s="39">
        <v>0</v>
      </c>
      <c r="H939" s="39">
        <v>0</v>
      </c>
      <c r="I939" s="39">
        <v>0</v>
      </c>
      <c r="J939" s="39">
        <v>0</v>
      </c>
      <c r="K939" s="39">
        <v>0</v>
      </c>
      <c r="L939" s="1"/>
    </row>
    <row r="940" spans="1:12" s="171" customFormat="1" x14ac:dyDescent="0.25">
      <c r="A940" s="2">
        <v>1</v>
      </c>
      <c r="B940" s="2">
        <v>517</v>
      </c>
      <c r="C940" s="2">
        <v>53080</v>
      </c>
      <c r="D940" s="3" t="s">
        <v>37</v>
      </c>
      <c r="E940" s="39">
        <v>0</v>
      </c>
      <c r="F940" s="39">
        <v>0</v>
      </c>
      <c r="G940" s="39">
        <v>0</v>
      </c>
      <c r="H940" s="39">
        <v>0</v>
      </c>
      <c r="I940" s="39">
        <v>0</v>
      </c>
      <c r="J940" s="39">
        <v>0</v>
      </c>
      <c r="K940" s="39">
        <v>0</v>
      </c>
      <c r="L940" s="1"/>
    </row>
    <row r="941" spans="1:12" s="171" customFormat="1" x14ac:dyDescent="0.25">
      <c r="A941" s="2">
        <v>1</v>
      </c>
      <c r="B941" s="2">
        <v>517</v>
      </c>
      <c r="C941" s="2">
        <v>53090</v>
      </c>
      <c r="D941" s="3" t="s">
        <v>65</v>
      </c>
      <c r="E941" s="39">
        <v>0</v>
      </c>
      <c r="F941" s="39">
        <v>0</v>
      </c>
      <c r="G941" s="39">
        <v>0</v>
      </c>
      <c r="H941" s="39">
        <v>0</v>
      </c>
      <c r="I941" s="39">
        <v>0</v>
      </c>
      <c r="J941" s="39">
        <v>0</v>
      </c>
      <c r="K941" s="39">
        <v>0</v>
      </c>
      <c r="L941" s="1"/>
    </row>
    <row r="942" spans="1:12" s="171" customFormat="1" x14ac:dyDescent="0.25">
      <c r="A942" s="2">
        <v>1</v>
      </c>
      <c r="B942" s="2">
        <v>517</v>
      </c>
      <c r="C942" s="2">
        <v>53110</v>
      </c>
      <c r="D942" s="3" t="s">
        <v>11</v>
      </c>
      <c r="E942" s="39">
        <v>0</v>
      </c>
      <c r="F942" s="39">
        <v>0</v>
      </c>
      <c r="G942" s="39">
        <v>0</v>
      </c>
      <c r="H942" s="39">
        <v>0</v>
      </c>
      <c r="I942" s="39">
        <v>0</v>
      </c>
      <c r="J942" s="39">
        <v>0</v>
      </c>
      <c r="K942" s="39">
        <v>0</v>
      </c>
      <c r="L942" s="1"/>
    </row>
    <row r="943" spans="1:12" s="171" customFormat="1" x14ac:dyDescent="0.25">
      <c r="A943" s="2">
        <v>1</v>
      </c>
      <c r="B943" s="2">
        <v>517</v>
      </c>
      <c r="C943" s="2">
        <v>53130</v>
      </c>
      <c r="D943" s="3" t="s">
        <v>12</v>
      </c>
      <c r="E943" s="39">
        <v>0</v>
      </c>
      <c r="F943" s="39">
        <v>0</v>
      </c>
      <c r="G943" s="39">
        <v>0</v>
      </c>
      <c r="H943" s="39">
        <v>0</v>
      </c>
      <c r="I943" s="39">
        <v>0</v>
      </c>
      <c r="J943" s="39">
        <v>0</v>
      </c>
      <c r="K943" s="39">
        <v>0</v>
      </c>
      <c r="L943" s="1"/>
    </row>
    <row r="944" spans="1:12" s="171" customFormat="1" x14ac:dyDescent="0.25">
      <c r="A944" s="2">
        <v>1</v>
      </c>
      <c r="B944" s="2">
        <v>517</v>
      </c>
      <c r="C944" s="2">
        <v>53150</v>
      </c>
      <c r="D944" s="3" t="s">
        <v>13</v>
      </c>
      <c r="E944" s="39">
        <v>0</v>
      </c>
      <c r="F944" s="39">
        <v>0</v>
      </c>
      <c r="G944" s="39">
        <v>0</v>
      </c>
      <c r="H944" s="39">
        <v>0</v>
      </c>
      <c r="I944" s="39">
        <v>0</v>
      </c>
      <c r="J944" s="39">
        <v>0</v>
      </c>
      <c r="K944" s="39">
        <v>0</v>
      </c>
      <c r="L944" s="1"/>
    </row>
    <row r="945" spans="1:12" s="171" customFormat="1" x14ac:dyDescent="0.25">
      <c r="A945" s="2">
        <v>1</v>
      </c>
      <c r="B945" s="2">
        <v>517</v>
      </c>
      <c r="C945" s="2">
        <v>53160</v>
      </c>
      <c r="D945" s="3" t="s">
        <v>14</v>
      </c>
      <c r="E945" s="39">
        <v>0</v>
      </c>
      <c r="F945" s="39">
        <v>0</v>
      </c>
      <c r="G945" s="39">
        <v>0</v>
      </c>
      <c r="H945" s="39">
        <v>0</v>
      </c>
      <c r="I945" s="39">
        <v>0</v>
      </c>
      <c r="J945" s="39">
        <v>0</v>
      </c>
      <c r="K945" s="39">
        <v>0</v>
      </c>
      <c r="L945" s="1"/>
    </row>
    <row r="946" spans="1:12" s="171" customFormat="1" x14ac:dyDescent="0.25">
      <c r="A946" s="2">
        <v>1</v>
      </c>
      <c r="B946" s="2">
        <v>517</v>
      </c>
      <c r="C946" s="2">
        <v>53170</v>
      </c>
      <c r="D946" s="3" t="s">
        <v>15</v>
      </c>
      <c r="E946" s="39">
        <v>0</v>
      </c>
      <c r="F946" s="39">
        <v>0</v>
      </c>
      <c r="G946" s="39">
        <v>0</v>
      </c>
      <c r="H946" s="39">
        <v>0</v>
      </c>
      <c r="I946" s="39">
        <v>0</v>
      </c>
      <c r="J946" s="39">
        <v>0</v>
      </c>
      <c r="K946" s="39">
        <v>0</v>
      </c>
      <c r="L946" s="1"/>
    </row>
    <row r="947" spans="1:12" s="171" customFormat="1" x14ac:dyDescent="0.25">
      <c r="A947" s="36">
        <v>1</v>
      </c>
      <c r="B947" s="2">
        <v>517</v>
      </c>
      <c r="C947" s="36">
        <v>53171</v>
      </c>
      <c r="D947" s="123" t="s">
        <v>373</v>
      </c>
      <c r="E947" s="39">
        <v>0</v>
      </c>
      <c r="F947" s="39">
        <v>0</v>
      </c>
      <c r="G947" s="39">
        <v>0</v>
      </c>
      <c r="H947" s="39">
        <v>0</v>
      </c>
      <c r="I947" s="39">
        <v>0</v>
      </c>
      <c r="J947" s="39">
        <v>0</v>
      </c>
      <c r="K947" s="42">
        <v>0</v>
      </c>
      <c r="L947" s="1"/>
    </row>
    <row r="948" spans="1:12" s="171" customFormat="1" x14ac:dyDescent="0.25">
      <c r="A948" s="243" t="s">
        <v>163</v>
      </c>
      <c r="B948" s="244"/>
      <c r="C948" s="244"/>
      <c r="D948" s="244"/>
      <c r="E948" s="40">
        <f>SUM(E936:E947)</f>
        <v>0</v>
      </c>
      <c r="F948" s="40">
        <f t="shared" ref="F948:K948" si="111">SUM(F936:F947)</f>
        <v>0</v>
      </c>
      <c r="G948" s="40">
        <f t="shared" si="111"/>
        <v>0</v>
      </c>
      <c r="H948" s="40">
        <f t="shared" si="111"/>
        <v>0</v>
      </c>
      <c r="I948" s="40">
        <f t="shared" si="111"/>
        <v>0</v>
      </c>
      <c r="J948" s="40">
        <f t="shared" si="111"/>
        <v>0</v>
      </c>
      <c r="K948" s="40">
        <f t="shared" si="111"/>
        <v>0</v>
      </c>
      <c r="L948" s="1"/>
    </row>
    <row r="949" spans="1:12" s="171" customFormat="1" x14ac:dyDescent="0.25">
      <c r="A949" s="245" t="s">
        <v>164</v>
      </c>
      <c r="B949" s="246"/>
      <c r="C949" s="246"/>
      <c r="D949" s="246"/>
      <c r="E949" s="261"/>
      <c r="F949" s="261"/>
      <c r="G949" s="261"/>
      <c r="H949" s="261"/>
      <c r="I949" s="261"/>
      <c r="J949" s="261"/>
      <c r="K949" s="261"/>
      <c r="L949" s="1"/>
    </row>
    <row r="950" spans="1:12" s="171" customFormat="1" x14ac:dyDescent="0.25">
      <c r="A950" s="2">
        <v>1</v>
      </c>
      <c r="B950" s="2">
        <v>517</v>
      </c>
      <c r="C950" s="2">
        <v>54010</v>
      </c>
      <c r="D950" s="3" t="s">
        <v>16</v>
      </c>
      <c r="E950" s="39">
        <v>0</v>
      </c>
      <c r="F950" s="39">
        <v>0</v>
      </c>
      <c r="G950" s="39">
        <v>0</v>
      </c>
      <c r="H950" s="39">
        <v>0</v>
      </c>
      <c r="I950" s="39">
        <v>0</v>
      </c>
      <c r="J950" s="39">
        <v>0</v>
      </c>
      <c r="K950" s="39">
        <v>0</v>
      </c>
      <c r="L950" s="1"/>
    </row>
    <row r="951" spans="1:12" s="171" customFormat="1" x14ac:dyDescent="0.25">
      <c r="A951" s="2">
        <v>1</v>
      </c>
      <c r="B951" s="2">
        <v>517</v>
      </c>
      <c r="C951" s="2">
        <v>54140</v>
      </c>
      <c r="D951" s="3" t="s">
        <v>17</v>
      </c>
      <c r="E951" s="39">
        <v>0</v>
      </c>
      <c r="F951" s="39">
        <v>0</v>
      </c>
      <c r="G951" s="39">
        <v>3453</v>
      </c>
      <c r="H951" s="39">
        <v>20000</v>
      </c>
      <c r="I951" s="39">
        <v>9359.9599999999991</v>
      </c>
      <c r="J951" s="39">
        <v>9360</v>
      </c>
      <c r="K951" s="39">
        <v>30000</v>
      </c>
      <c r="L951" s="1"/>
    </row>
    <row r="952" spans="1:12" s="171" customFormat="1" x14ac:dyDescent="0.25">
      <c r="A952" s="243" t="s">
        <v>166</v>
      </c>
      <c r="B952" s="244"/>
      <c r="C952" s="244"/>
      <c r="D952" s="244"/>
      <c r="E952" s="40">
        <f>SUM(E950:E951)</f>
        <v>0</v>
      </c>
      <c r="F952" s="40">
        <f t="shared" ref="F952:K952" si="112">SUM(F950:F951)</f>
        <v>0</v>
      </c>
      <c r="G952" s="40">
        <f t="shared" si="112"/>
        <v>3453</v>
      </c>
      <c r="H952" s="40">
        <f t="shared" si="112"/>
        <v>20000</v>
      </c>
      <c r="I952" s="40">
        <f t="shared" si="112"/>
        <v>9359.9599999999991</v>
      </c>
      <c r="J952" s="40">
        <f t="shared" si="112"/>
        <v>9360</v>
      </c>
      <c r="K952" s="40">
        <f t="shared" si="112"/>
        <v>30000</v>
      </c>
      <c r="L952" s="1"/>
    </row>
    <row r="953" spans="1:12" s="171" customFormat="1" x14ac:dyDescent="0.25">
      <c r="A953" s="245" t="s">
        <v>165</v>
      </c>
      <c r="B953" s="246"/>
      <c r="C953" s="246"/>
      <c r="D953" s="246"/>
      <c r="E953" s="261"/>
      <c r="F953" s="261"/>
      <c r="G953" s="261"/>
      <c r="H953" s="261"/>
      <c r="I953" s="261"/>
      <c r="J953" s="261"/>
      <c r="K953" s="261"/>
      <c r="L953" s="1"/>
    </row>
    <row r="954" spans="1:12" s="171" customFormat="1" x14ac:dyDescent="0.25">
      <c r="A954" s="2">
        <v>1</v>
      </c>
      <c r="B954" s="2">
        <v>517</v>
      </c>
      <c r="C954" s="2">
        <v>55010</v>
      </c>
      <c r="D954" s="3" t="s">
        <v>18</v>
      </c>
      <c r="E954" s="39">
        <v>0</v>
      </c>
      <c r="F954" s="39">
        <v>0</v>
      </c>
      <c r="G954" s="39">
        <v>0</v>
      </c>
      <c r="H954" s="39">
        <v>0</v>
      </c>
      <c r="I954" s="39">
        <v>0</v>
      </c>
      <c r="J954" s="39">
        <v>0</v>
      </c>
      <c r="K954" s="39">
        <v>0</v>
      </c>
      <c r="L954" s="1"/>
    </row>
    <row r="955" spans="1:12" s="171" customFormat="1" x14ac:dyDescent="0.25">
      <c r="A955" s="2">
        <v>1</v>
      </c>
      <c r="B955" s="2">
        <v>517</v>
      </c>
      <c r="C955" s="2">
        <v>55020</v>
      </c>
      <c r="D955" s="3" t="s">
        <v>43</v>
      </c>
      <c r="E955" s="39">
        <v>0</v>
      </c>
      <c r="F955" s="39">
        <v>0</v>
      </c>
      <c r="G955" s="39">
        <v>0</v>
      </c>
      <c r="H955" s="39">
        <v>0</v>
      </c>
      <c r="I955" s="39">
        <v>0</v>
      </c>
      <c r="J955" s="39">
        <v>0</v>
      </c>
      <c r="K955" s="39">
        <v>0</v>
      </c>
      <c r="L955" s="1"/>
    </row>
    <row r="956" spans="1:12" s="171" customFormat="1" x14ac:dyDescent="0.25">
      <c r="A956" s="2">
        <v>1</v>
      </c>
      <c r="B956" s="2">
        <v>517</v>
      </c>
      <c r="C956" s="2">
        <v>55040</v>
      </c>
      <c r="D956" s="3" t="s">
        <v>44</v>
      </c>
      <c r="E956" s="39">
        <v>0</v>
      </c>
      <c r="F956" s="39">
        <v>0</v>
      </c>
      <c r="G956" s="39">
        <v>0</v>
      </c>
      <c r="H956" s="39">
        <v>0</v>
      </c>
      <c r="I956" s="39">
        <v>0</v>
      </c>
      <c r="J956" s="39">
        <v>0</v>
      </c>
      <c r="K956" s="39">
        <v>0</v>
      </c>
      <c r="L956" s="1"/>
    </row>
    <row r="957" spans="1:12" s="171" customFormat="1" x14ac:dyDescent="0.25">
      <c r="A957" s="243" t="s">
        <v>167</v>
      </c>
      <c r="B957" s="244"/>
      <c r="C957" s="244"/>
      <c r="D957" s="244"/>
      <c r="E957" s="40">
        <f>SUM(E954:E956)</f>
        <v>0</v>
      </c>
      <c r="F957" s="40">
        <f t="shared" ref="F957:K957" si="113">SUM(F954:F956)</f>
        <v>0</v>
      </c>
      <c r="G957" s="40">
        <f t="shared" si="113"/>
        <v>0</v>
      </c>
      <c r="H957" s="40">
        <f t="shared" si="113"/>
        <v>0</v>
      </c>
      <c r="I957" s="40">
        <f t="shared" si="113"/>
        <v>0</v>
      </c>
      <c r="J957" s="40">
        <f t="shared" si="113"/>
        <v>0</v>
      </c>
      <c r="K957" s="40">
        <f t="shared" si="113"/>
        <v>0</v>
      </c>
      <c r="L957" s="1"/>
    </row>
    <row r="958" spans="1:12" s="171" customFormat="1" x14ac:dyDescent="0.25">
      <c r="A958" s="245" t="s">
        <v>168</v>
      </c>
      <c r="B958" s="246"/>
      <c r="C958" s="246"/>
      <c r="D958" s="246"/>
      <c r="E958" s="259"/>
      <c r="F958" s="259"/>
      <c r="G958" s="259"/>
      <c r="H958" s="259"/>
      <c r="I958" s="259"/>
      <c r="J958" s="259"/>
      <c r="K958" s="259"/>
      <c r="L958" s="1"/>
    </row>
    <row r="959" spans="1:12" s="171" customFormat="1" x14ac:dyDescent="0.25">
      <c r="A959" s="2">
        <v>1</v>
      </c>
      <c r="B959" s="2">
        <v>517</v>
      </c>
      <c r="C959" s="2">
        <v>56040</v>
      </c>
      <c r="D959" s="3" t="s">
        <v>46</v>
      </c>
      <c r="E959" s="39">
        <v>0</v>
      </c>
      <c r="F959" s="39">
        <v>0</v>
      </c>
      <c r="G959" s="39">
        <v>0</v>
      </c>
      <c r="H959" s="39">
        <v>0</v>
      </c>
      <c r="I959" s="39">
        <v>0</v>
      </c>
      <c r="J959" s="39">
        <v>0</v>
      </c>
      <c r="K959" s="42">
        <v>0</v>
      </c>
      <c r="L959" s="1"/>
    </row>
    <row r="960" spans="1:12" s="171" customFormat="1" x14ac:dyDescent="0.25">
      <c r="A960" s="2">
        <v>1</v>
      </c>
      <c r="B960" s="2">
        <v>517</v>
      </c>
      <c r="C960" s="2">
        <v>56050</v>
      </c>
      <c r="D960" s="3" t="s">
        <v>47</v>
      </c>
      <c r="E960" s="39">
        <v>0</v>
      </c>
      <c r="F960" s="39">
        <v>0</v>
      </c>
      <c r="G960" s="39">
        <v>0</v>
      </c>
      <c r="H960" s="39">
        <v>0</v>
      </c>
      <c r="I960" s="39">
        <v>0</v>
      </c>
      <c r="J960" s="39">
        <v>0</v>
      </c>
      <c r="K960" s="42">
        <v>0</v>
      </c>
      <c r="L960" s="1"/>
    </row>
    <row r="961" spans="1:12" s="171" customFormat="1" x14ac:dyDescent="0.25">
      <c r="A961" s="2">
        <v>1</v>
      </c>
      <c r="B961" s="2">
        <v>517</v>
      </c>
      <c r="C961" s="2">
        <v>56070</v>
      </c>
      <c r="D961" s="3" t="s">
        <v>73</v>
      </c>
      <c r="E961" s="39">
        <v>0</v>
      </c>
      <c r="F961" s="39">
        <v>0</v>
      </c>
      <c r="G961" s="39">
        <v>0</v>
      </c>
      <c r="H961" s="39">
        <v>670</v>
      </c>
      <c r="I961" s="39">
        <v>683.75</v>
      </c>
      <c r="J961" s="39">
        <v>684</v>
      </c>
      <c r="K961" s="42">
        <v>700</v>
      </c>
      <c r="L961" s="1"/>
    </row>
    <row r="962" spans="1:12" s="171" customFormat="1" x14ac:dyDescent="0.25">
      <c r="A962" s="2">
        <v>1</v>
      </c>
      <c r="B962" s="2">
        <v>517</v>
      </c>
      <c r="C962" s="2">
        <v>56090</v>
      </c>
      <c r="D962" s="3" t="s">
        <v>49</v>
      </c>
      <c r="E962" s="39">
        <v>0</v>
      </c>
      <c r="F962" s="39">
        <v>0</v>
      </c>
      <c r="G962" s="39">
        <v>0</v>
      </c>
      <c r="H962" s="39">
        <v>0</v>
      </c>
      <c r="I962" s="39">
        <v>0</v>
      </c>
      <c r="J962" s="39">
        <v>0</v>
      </c>
      <c r="K962" s="42">
        <v>0</v>
      </c>
      <c r="L962" s="1"/>
    </row>
    <row r="963" spans="1:12" s="171" customFormat="1" x14ac:dyDescent="0.25">
      <c r="A963" s="2">
        <v>1</v>
      </c>
      <c r="B963" s="2">
        <v>517</v>
      </c>
      <c r="C963" s="2">
        <v>56110</v>
      </c>
      <c r="D963" s="3" t="s">
        <v>50</v>
      </c>
      <c r="E963" s="39">
        <v>0</v>
      </c>
      <c r="F963" s="39">
        <v>0</v>
      </c>
      <c r="G963" s="39">
        <v>0</v>
      </c>
      <c r="H963" s="39">
        <v>0</v>
      </c>
      <c r="I963" s="39">
        <v>0</v>
      </c>
      <c r="J963" s="39">
        <v>0</v>
      </c>
      <c r="K963" s="42">
        <v>0</v>
      </c>
      <c r="L963" s="1"/>
    </row>
    <row r="964" spans="1:12" s="171" customFormat="1" x14ac:dyDescent="0.25">
      <c r="A964" s="2">
        <v>1</v>
      </c>
      <c r="B964" s="2">
        <v>517</v>
      </c>
      <c r="C964" s="2">
        <v>56120</v>
      </c>
      <c r="D964" s="3" t="s">
        <v>51</v>
      </c>
      <c r="E964" s="39">
        <v>0</v>
      </c>
      <c r="F964" s="39">
        <v>0</v>
      </c>
      <c r="G964" s="39">
        <v>0</v>
      </c>
      <c r="H964" s="39">
        <v>0</v>
      </c>
      <c r="I964" s="39">
        <v>0</v>
      </c>
      <c r="J964" s="39">
        <v>0</v>
      </c>
      <c r="K964" s="42">
        <v>0</v>
      </c>
      <c r="L964" s="1"/>
    </row>
    <row r="965" spans="1:12" s="171" customFormat="1" x14ac:dyDescent="0.25">
      <c r="A965" s="2">
        <v>1</v>
      </c>
      <c r="B965" s="2">
        <v>517</v>
      </c>
      <c r="C965" s="2">
        <v>56140</v>
      </c>
      <c r="D965" s="3" t="s">
        <v>52</v>
      </c>
      <c r="E965" s="39">
        <v>0</v>
      </c>
      <c r="F965" s="39">
        <v>0</v>
      </c>
      <c r="G965" s="39">
        <v>0</v>
      </c>
      <c r="H965" s="39">
        <v>0</v>
      </c>
      <c r="I965" s="39">
        <v>0</v>
      </c>
      <c r="J965" s="39">
        <v>0</v>
      </c>
      <c r="K965" s="39">
        <v>0</v>
      </c>
      <c r="L965" s="1"/>
    </row>
    <row r="966" spans="1:12" s="171" customFormat="1" x14ac:dyDescent="0.25">
      <c r="A966" s="2">
        <v>1</v>
      </c>
      <c r="B966" s="2">
        <v>517</v>
      </c>
      <c r="C966" s="2">
        <v>56150</v>
      </c>
      <c r="D966" s="3" t="s">
        <v>53</v>
      </c>
      <c r="E966" s="39">
        <v>0</v>
      </c>
      <c r="F966" s="39">
        <v>0</v>
      </c>
      <c r="G966" s="39">
        <v>0</v>
      </c>
      <c r="H966" s="39">
        <v>0</v>
      </c>
      <c r="I966" s="39">
        <v>0</v>
      </c>
      <c r="J966" s="39">
        <v>0</v>
      </c>
      <c r="K966" s="39">
        <v>0</v>
      </c>
      <c r="L966" s="1"/>
    </row>
    <row r="967" spans="1:12" s="171" customFormat="1" x14ac:dyDescent="0.25">
      <c r="A967" s="258" t="s">
        <v>169</v>
      </c>
      <c r="B967" s="266"/>
      <c r="C967" s="266"/>
      <c r="D967" s="266"/>
      <c r="E967" s="40">
        <f t="shared" ref="E967:K967" si="114">SUM(E959:E966)</f>
        <v>0</v>
      </c>
      <c r="F967" s="40">
        <f t="shared" si="114"/>
        <v>0</v>
      </c>
      <c r="G967" s="40">
        <f t="shared" si="114"/>
        <v>0</v>
      </c>
      <c r="H967" s="40">
        <f t="shared" si="114"/>
        <v>670</v>
      </c>
      <c r="I967" s="40">
        <f t="shared" si="114"/>
        <v>683.75</v>
      </c>
      <c r="J967" s="40">
        <f t="shared" si="114"/>
        <v>684</v>
      </c>
      <c r="K967" s="40">
        <f t="shared" si="114"/>
        <v>700</v>
      </c>
      <c r="L967" s="1"/>
    </row>
    <row r="968" spans="1:12" s="171" customFormat="1" x14ac:dyDescent="0.25">
      <c r="A968" s="245" t="s">
        <v>170</v>
      </c>
      <c r="B968" s="246"/>
      <c r="C968" s="246"/>
      <c r="D968" s="246"/>
      <c r="E968" s="259"/>
      <c r="F968" s="259"/>
      <c r="G968" s="259"/>
      <c r="H968" s="259"/>
      <c r="I968" s="259"/>
      <c r="J968" s="259"/>
      <c r="K968" s="259"/>
      <c r="L968" s="1"/>
    </row>
    <row r="969" spans="1:12" s="171" customFormat="1" x14ac:dyDescent="0.25">
      <c r="A969" s="2">
        <v>1</v>
      </c>
      <c r="B969" s="2">
        <v>517</v>
      </c>
      <c r="C969" s="2">
        <v>57010</v>
      </c>
      <c r="D969" s="3" t="s">
        <v>27</v>
      </c>
      <c r="E969" s="39">
        <v>0</v>
      </c>
      <c r="F969" s="39">
        <v>0</v>
      </c>
      <c r="G969" s="39">
        <v>0</v>
      </c>
      <c r="H969" s="39">
        <v>0</v>
      </c>
      <c r="I969" s="39">
        <v>0</v>
      </c>
      <c r="J969" s="39">
        <v>0</v>
      </c>
      <c r="K969" s="39">
        <v>0</v>
      </c>
      <c r="L969" s="1"/>
    </row>
    <row r="970" spans="1:12" s="171" customFormat="1" x14ac:dyDescent="0.25">
      <c r="A970" s="2">
        <v>1</v>
      </c>
      <c r="B970" s="2">
        <v>517</v>
      </c>
      <c r="C970" s="2">
        <v>57020</v>
      </c>
      <c r="D970" s="3" t="s">
        <v>28</v>
      </c>
      <c r="E970" s="39">
        <v>0</v>
      </c>
      <c r="F970" s="39">
        <v>0</v>
      </c>
      <c r="G970" s="39">
        <v>0</v>
      </c>
      <c r="H970" s="39">
        <v>0</v>
      </c>
      <c r="I970" s="39">
        <v>0</v>
      </c>
      <c r="J970" s="39">
        <v>0</v>
      </c>
      <c r="K970" s="39">
        <v>0</v>
      </c>
      <c r="L970" s="1"/>
    </row>
    <row r="971" spans="1:12" s="171" customFormat="1" x14ac:dyDescent="0.25">
      <c r="A971" s="2">
        <v>1</v>
      </c>
      <c r="B971" s="2">
        <v>517</v>
      </c>
      <c r="C971" s="2">
        <v>58010</v>
      </c>
      <c r="D971" s="3" t="s">
        <v>29</v>
      </c>
      <c r="E971" s="39">
        <v>0</v>
      </c>
      <c r="F971" s="39">
        <v>0</v>
      </c>
      <c r="G971" s="39">
        <v>0</v>
      </c>
      <c r="H971" s="39">
        <v>0</v>
      </c>
      <c r="I971" s="39">
        <v>0</v>
      </c>
      <c r="J971" s="39">
        <v>0</v>
      </c>
      <c r="K971" s="39">
        <v>0</v>
      </c>
      <c r="L971" s="1"/>
    </row>
    <row r="972" spans="1:12" s="171" customFormat="1" x14ac:dyDescent="0.25">
      <c r="A972" s="2">
        <v>1</v>
      </c>
      <c r="B972" s="2">
        <v>517</v>
      </c>
      <c r="C972" s="2">
        <v>59010</v>
      </c>
      <c r="D972" s="3" t="s">
        <v>18</v>
      </c>
      <c r="E972" s="39">
        <v>0</v>
      </c>
      <c r="F972" s="39">
        <v>0</v>
      </c>
      <c r="G972" s="39">
        <v>0</v>
      </c>
      <c r="H972" s="39">
        <v>0</v>
      </c>
      <c r="I972" s="39">
        <v>0</v>
      </c>
      <c r="J972" s="39">
        <v>0</v>
      </c>
      <c r="K972" s="39">
        <v>0</v>
      </c>
      <c r="L972" s="1"/>
    </row>
    <row r="973" spans="1:12" s="171" customFormat="1" x14ac:dyDescent="0.25">
      <c r="A973" s="2">
        <v>1</v>
      </c>
      <c r="B973" s="2">
        <v>517</v>
      </c>
      <c r="C973" s="2">
        <v>59020</v>
      </c>
      <c r="D973" s="3" t="s">
        <v>54</v>
      </c>
      <c r="E973" s="39">
        <v>0</v>
      </c>
      <c r="F973" s="39">
        <v>0</v>
      </c>
      <c r="G973" s="39">
        <v>0</v>
      </c>
      <c r="H973" s="39">
        <v>0</v>
      </c>
      <c r="I973" s="39">
        <v>0</v>
      </c>
      <c r="J973" s="39">
        <v>0</v>
      </c>
      <c r="K973" s="39">
        <v>0</v>
      </c>
      <c r="L973" s="1"/>
    </row>
    <row r="974" spans="1:12" s="171" customFormat="1" x14ac:dyDescent="0.25">
      <c r="A974" s="2">
        <v>1</v>
      </c>
      <c r="B974" s="2">
        <v>517</v>
      </c>
      <c r="C974" s="2">
        <v>59100</v>
      </c>
      <c r="D974" s="3" t="s">
        <v>15</v>
      </c>
      <c r="E974" s="39">
        <v>0</v>
      </c>
      <c r="F974" s="39">
        <v>0</v>
      </c>
      <c r="G974" s="39">
        <v>0</v>
      </c>
      <c r="H974" s="39">
        <v>0</v>
      </c>
      <c r="I974" s="39">
        <v>0</v>
      </c>
      <c r="J974" s="39">
        <v>0</v>
      </c>
      <c r="K974" s="39">
        <v>0</v>
      </c>
      <c r="L974" s="1"/>
    </row>
    <row r="975" spans="1:12" s="171" customFormat="1" x14ac:dyDescent="0.25">
      <c r="A975" s="243" t="s">
        <v>171</v>
      </c>
      <c r="B975" s="244"/>
      <c r="C975" s="244"/>
      <c r="D975" s="244"/>
      <c r="E975" s="40">
        <f t="shared" ref="E975:K975" si="115">SUM(E969:E974)</f>
        <v>0</v>
      </c>
      <c r="F975" s="40">
        <f t="shared" si="115"/>
        <v>0</v>
      </c>
      <c r="G975" s="40">
        <f t="shared" si="115"/>
        <v>0</v>
      </c>
      <c r="H975" s="40">
        <f t="shared" si="115"/>
        <v>0</v>
      </c>
      <c r="I975" s="40">
        <f t="shared" si="115"/>
        <v>0</v>
      </c>
      <c r="J975" s="40">
        <f t="shared" si="115"/>
        <v>0</v>
      </c>
      <c r="K975" s="40">
        <f t="shared" si="115"/>
        <v>0</v>
      </c>
      <c r="L975" s="1"/>
    </row>
    <row r="976" spans="1:12" s="127" customFormat="1" x14ac:dyDescent="0.25">
      <c r="A976" s="258" t="s">
        <v>413</v>
      </c>
      <c r="B976" s="266"/>
      <c r="C976" s="266"/>
      <c r="D976" s="266"/>
      <c r="E976" s="40">
        <f>E975+E967+E957+E952+E948+E934+E925</f>
        <v>0</v>
      </c>
      <c r="F976" s="40">
        <f t="shared" ref="F976:K976" si="116">F975+F967+F957+F952+F948+F934+F925</f>
        <v>0</v>
      </c>
      <c r="G976" s="40">
        <f t="shared" si="116"/>
        <v>3453</v>
      </c>
      <c r="H976" s="40">
        <f t="shared" si="116"/>
        <v>20670</v>
      </c>
      <c r="I976" s="40">
        <f t="shared" si="116"/>
        <v>10043.709999999999</v>
      </c>
      <c r="J976" s="40">
        <f t="shared" si="116"/>
        <v>10044</v>
      </c>
      <c r="K976" s="40">
        <f t="shared" si="116"/>
        <v>30700</v>
      </c>
      <c r="L976" s="1"/>
    </row>
    <row r="977" spans="1:14" s="171" customFormat="1" x14ac:dyDescent="0.25">
      <c r="A977" s="169"/>
      <c r="B977" s="170"/>
      <c r="C977" s="170"/>
      <c r="D977" s="170"/>
      <c r="E977" s="40"/>
      <c r="F977" s="40"/>
      <c r="G977" s="40"/>
      <c r="H977" s="40"/>
      <c r="I977" s="40"/>
      <c r="J977" s="40"/>
      <c r="K977" s="40"/>
      <c r="L977" s="1"/>
    </row>
    <row r="978" spans="1:14" s="127" customFormat="1" x14ac:dyDescent="0.25">
      <c r="A978" s="169"/>
      <c r="B978" s="170"/>
      <c r="C978" s="170"/>
      <c r="D978" s="170"/>
      <c r="E978" s="40"/>
      <c r="F978" s="40"/>
      <c r="G978" s="40"/>
      <c r="H978" s="40"/>
      <c r="I978" s="40"/>
      <c r="J978" s="40"/>
      <c r="K978" s="40"/>
      <c r="L978" s="1"/>
    </row>
    <row r="979" spans="1:14" s="127" customFormat="1" x14ac:dyDescent="0.25">
      <c r="A979" s="258" t="s">
        <v>196</v>
      </c>
      <c r="B979" s="258"/>
      <c r="C979" s="258"/>
      <c r="D979" s="258"/>
      <c r="E979" s="45">
        <f>E56+E119+E198+E264+E332+E409+E458+E512+E578+E635+E693+E748+E803+E860+E918+E976+1</f>
        <v>1757074.01</v>
      </c>
      <c r="F979" s="45">
        <f>F56+F119+F198+F264+F332+F409+F458+F512+F578+F635+F693+F748+F803+F860+F918+F976+2</f>
        <v>1665158.2</v>
      </c>
      <c r="G979" s="45">
        <f>G56+G119+G198+G264+G332+G409+G458+G512+G578+G635+G693+G748+G803+G860+G918+G976</f>
        <v>1707320.4</v>
      </c>
      <c r="H979" s="45">
        <f>H56+H119+H198+H264+H332+H409+H458+H512+H578+H635+H693+H748+H803+H860+H918+H976-1</f>
        <v>1963987</v>
      </c>
      <c r="I979" s="45">
        <f>I56+I119+I198+I264+I332+I409+I458+I512+I578+I635+I693+I748+I803+I860+I918+I976</f>
        <v>1371997.9600000002</v>
      </c>
      <c r="J979" s="45">
        <f>J56+J119+J198+J264+J332+J409+J458+J512+J578+J635+J693+J748+J803+J860+J918+J976</f>
        <v>1781293.77</v>
      </c>
      <c r="K979" s="45">
        <f>K56+K119+K198+K264+K332+K409+K458+K512+K578+K635+K693+K748+K803+K860+K918+K976</f>
        <v>2065121.97</v>
      </c>
      <c r="L979" s="77" t="s">
        <v>333</v>
      </c>
      <c r="M979"/>
      <c r="N979"/>
    </row>
    <row r="980" spans="1:14" s="127" customFormat="1" x14ac:dyDescent="0.25">
      <c r="A980" s="169"/>
      <c r="B980" s="170"/>
      <c r="C980" s="170"/>
      <c r="D980" s="170"/>
      <c r="E980" s="40"/>
      <c r="F980" s="40"/>
      <c r="G980" s="40"/>
      <c r="H980" s="40"/>
      <c r="I980" s="40"/>
      <c r="J980" s="40"/>
      <c r="K980" s="40"/>
      <c r="L980" s="1"/>
    </row>
    <row r="981" spans="1:14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1"/>
    </row>
    <row r="982" spans="1:14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1"/>
    </row>
    <row r="984" spans="1:14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1"/>
    </row>
    <row r="985" spans="1:14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1"/>
    </row>
    <row r="986" spans="1:14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1"/>
    </row>
    <row r="987" spans="1:14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1"/>
    </row>
    <row r="988" spans="1:14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1"/>
    </row>
    <row r="989" spans="1:14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1"/>
    </row>
    <row r="990" spans="1:14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1"/>
    </row>
    <row r="991" spans="1:14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1"/>
    </row>
    <row r="992" spans="1:14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1"/>
    </row>
    <row r="993" spans="1:12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1"/>
    </row>
    <row r="994" spans="1:12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1"/>
    </row>
    <row r="995" spans="1:12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1"/>
    </row>
    <row r="996" spans="1:12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1"/>
    </row>
    <row r="997" spans="1:12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1"/>
    </row>
    <row r="998" spans="1:12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1"/>
    </row>
    <row r="999" spans="1:12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1"/>
    </row>
    <row r="1000" spans="1:12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1"/>
    </row>
    <row r="1001" spans="1:12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1"/>
    </row>
    <row r="1002" spans="1:12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1"/>
    </row>
    <row r="1003" spans="1:12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1"/>
    </row>
    <row r="1004" spans="1:12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1"/>
    </row>
    <row r="1005" spans="1:12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1"/>
    </row>
    <row r="1006" spans="1:12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1"/>
    </row>
    <row r="1007" spans="1:12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1"/>
    </row>
    <row r="1008" spans="1:12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1"/>
    </row>
    <row r="1009" spans="1:12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1"/>
    </row>
    <row r="1010" spans="1:12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1"/>
    </row>
    <row r="1011" spans="1:12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1"/>
    </row>
    <row r="1012" spans="1:12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1"/>
    </row>
    <row r="1013" spans="1:12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1"/>
    </row>
    <row r="1014" spans="1:12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1"/>
    </row>
    <row r="1015" spans="1:12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1"/>
    </row>
    <row r="1016" spans="1:12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1"/>
    </row>
    <row r="1017" spans="1:12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1"/>
    </row>
    <row r="1018" spans="1:12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1"/>
    </row>
    <row r="1019" spans="1:12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1"/>
    </row>
    <row r="1020" spans="1:12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1"/>
    </row>
    <row r="1021" spans="1:12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1"/>
    </row>
    <row r="1022" spans="1:12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1"/>
    </row>
    <row r="1023" spans="1:12" x14ac:dyDescent="0.2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1"/>
    </row>
    <row r="1024" spans="1:12" x14ac:dyDescent="0.2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1"/>
    </row>
    <row r="1025" spans="1:12" x14ac:dyDescent="0.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1"/>
    </row>
    <row r="1026" spans="1:12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1"/>
    </row>
    <row r="1027" spans="1:12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1"/>
    </row>
    <row r="1028" spans="1:12" x14ac:dyDescent="0.2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1"/>
    </row>
    <row r="1029" spans="1:12" x14ac:dyDescent="0.2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1"/>
    </row>
    <row r="1030" spans="1:12" x14ac:dyDescent="0.2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1"/>
    </row>
    <row r="1031" spans="1:12" x14ac:dyDescent="0.2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1"/>
    </row>
    <row r="1032" spans="1:12" x14ac:dyDescent="0.2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1"/>
    </row>
    <row r="1033" spans="1:12" x14ac:dyDescent="0.2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1"/>
    </row>
    <row r="1034" spans="1:12" x14ac:dyDescent="0.2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1"/>
    </row>
    <row r="1035" spans="1:12" x14ac:dyDescent="0.2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1"/>
    </row>
    <row r="1036" spans="1:12" x14ac:dyDescent="0.2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1"/>
    </row>
    <row r="1037" spans="1:12" x14ac:dyDescent="0.2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1"/>
    </row>
    <row r="1038" spans="1:12" x14ac:dyDescent="0.2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1"/>
    </row>
    <row r="1039" spans="1:12" x14ac:dyDescent="0.2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1"/>
    </row>
    <row r="1040" spans="1:12" x14ac:dyDescent="0.2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1"/>
    </row>
    <row r="1041" spans="1:12" x14ac:dyDescent="0.2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1"/>
    </row>
    <row r="1042" spans="1:12" x14ac:dyDescent="0.2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1"/>
    </row>
    <row r="1043" spans="1:12" x14ac:dyDescent="0.2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1"/>
    </row>
    <row r="1044" spans="1:12" x14ac:dyDescent="0.2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1"/>
    </row>
    <row r="1045" spans="1:12" x14ac:dyDescent="0.2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1"/>
    </row>
    <row r="1046" spans="1:12" x14ac:dyDescent="0.2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1"/>
    </row>
    <row r="1047" spans="1:12" x14ac:dyDescent="0.2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1"/>
    </row>
    <row r="1048" spans="1:12" x14ac:dyDescent="0.2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1"/>
    </row>
    <row r="1049" spans="1:12" x14ac:dyDescent="0.2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1"/>
    </row>
    <row r="1050" spans="1:12" x14ac:dyDescent="0.2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1"/>
    </row>
    <row r="1051" spans="1:12" x14ac:dyDescent="0.2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1"/>
    </row>
    <row r="1052" spans="1:12" x14ac:dyDescent="0.2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1"/>
    </row>
    <row r="1053" spans="1:12" x14ac:dyDescent="0.2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1"/>
    </row>
    <row r="1054" spans="1:12" x14ac:dyDescent="0.2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1"/>
    </row>
    <row r="1055" spans="1:12" x14ac:dyDescent="0.2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1"/>
    </row>
    <row r="1056" spans="1:12" x14ac:dyDescent="0.2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1"/>
    </row>
    <row r="1057" spans="1:12" x14ac:dyDescent="0.2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1"/>
    </row>
    <row r="1058" spans="1:12" x14ac:dyDescent="0.2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1"/>
    </row>
    <row r="1059" spans="1:12" x14ac:dyDescent="0.2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1"/>
    </row>
    <row r="1060" spans="1:12" x14ac:dyDescent="0.2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1"/>
    </row>
    <row r="1061" spans="1:12" x14ac:dyDescent="0.2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1"/>
    </row>
    <row r="1062" spans="1:12" x14ac:dyDescent="0.2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1"/>
    </row>
    <row r="1063" spans="1:12" x14ac:dyDescent="0.2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1"/>
    </row>
    <row r="1064" spans="1:12" x14ac:dyDescent="0.2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1"/>
    </row>
    <row r="1065" spans="1:12" x14ac:dyDescent="0.2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1"/>
    </row>
    <row r="1066" spans="1:12" x14ac:dyDescent="0.2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1"/>
    </row>
    <row r="1067" spans="1:12" x14ac:dyDescent="0.2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1"/>
    </row>
    <row r="1068" spans="1:12" x14ac:dyDescent="0.2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1"/>
    </row>
    <row r="1069" spans="1:12" x14ac:dyDescent="0.2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1"/>
    </row>
    <row r="1070" spans="1:12" x14ac:dyDescent="0.2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1"/>
    </row>
    <row r="1071" spans="1:12" x14ac:dyDescent="0.2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1"/>
    </row>
    <row r="1072" spans="1:12" x14ac:dyDescent="0.2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1"/>
    </row>
    <row r="1073" spans="1:12" x14ac:dyDescent="0.2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1"/>
    </row>
    <row r="1074" spans="1:12" x14ac:dyDescent="0.2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1"/>
    </row>
    <row r="1075" spans="1:12" x14ac:dyDescent="0.2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1"/>
    </row>
    <row r="1076" spans="1:12" x14ac:dyDescent="0.2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1"/>
    </row>
    <row r="1077" spans="1:12" x14ac:dyDescent="0.2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1"/>
    </row>
    <row r="1078" spans="1:12" x14ac:dyDescent="0.2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1"/>
    </row>
    <row r="1079" spans="1:12" x14ac:dyDescent="0.2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1"/>
    </row>
    <row r="1080" spans="1:12" x14ac:dyDescent="0.2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1"/>
    </row>
    <row r="1081" spans="1:12" x14ac:dyDescent="0.2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1"/>
    </row>
    <row r="1082" spans="1:12" x14ac:dyDescent="0.2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1"/>
    </row>
    <row r="1083" spans="1:12" x14ac:dyDescent="0.2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1"/>
    </row>
    <row r="1084" spans="1:12" x14ac:dyDescent="0.2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1"/>
    </row>
    <row r="1085" spans="1:12" x14ac:dyDescent="0.2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1"/>
    </row>
    <row r="1086" spans="1:12" x14ac:dyDescent="0.2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1"/>
    </row>
    <row r="1087" spans="1:12" x14ac:dyDescent="0.2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1"/>
    </row>
    <row r="1088" spans="1:12" x14ac:dyDescent="0.2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1"/>
    </row>
    <row r="1089" spans="1:12" x14ac:dyDescent="0.2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1"/>
    </row>
    <row r="1090" spans="1:12" x14ac:dyDescent="0.2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1"/>
    </row>
    <row r="1091" spans="1:12" x14ac:dyDescent="0.2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1"/>
    </row>
    <row r="1092" spans="1:12" x14ac:dyDescent="0.2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1"/>
    </row>
    <row r="1093" spans="1:12" x14ac:dyDescent="0.2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1"/>
    </row>
    <row r="1094" spans="1:12" x14ac:dyDescent="0.2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1"/>
    </row>
    <row r="1095" spans="1:12" x14ac:dyDescent="0.2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1"/>
    </row>
    <row r="1096" spans="1:12" x14ac:dyDescent="0.2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1"/>
    </row>
    <row r="1097" spans="1:12" x14ac:dyDescent="0.2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1"/>
    </row>
    <row r="1098" spans="1:12" x14ac:dyDescent="0.2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1"/>
    </row>
    <row r="1099" spans="1:12" x14ac:dyDescent="0.2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1"/>
    </row>
    <row r="1100" spans="1:12" x14ac:dyDescent="0.2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1"/>
    </row>
    <row r="1101" spans="1:12" x14ac:dyDescent="0.2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1"/>
    </row>
    <row r="1102" spans="1:12" x14ac:dyDescent="0.2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1"/>
    </row>
    <row r="1103" spans="1:12" x14ac:dyDescent="0.2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1"/>
    </row>
    <row r="1104" spans="1:12" x14ac:dyDescent="0.2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1"/>
    </row>
    <row r="1105" spans="1:12" x14ac:dyDescent="0.2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1"/>
    </row>
    <row r="1106" spans="1:12" x14ac:dyDescent="0.2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1"/>
    </row>
    <row r="1107" spans="1:12" x14ac:dyDescent="0.2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1"/>
    </row>
    <row r="1108" spans="1:12" x14ac:dyDescent="0.2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1"/>
    </row>
    <row r="1109" spans="1:12" x14ac:dyDescent="0.2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1"/>
    </row>
    <row r="1110" spans="1:12" x14ac:dyDescent="0.2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1"/>
    </row>
    <row r="1111" spans="1:12" x14ac:dyDescent="0.2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1"/>
    </row>
    <row r="1112" spans="1:12" x14ac:dyDescent="0.2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1"/>
    </row>
    <row r="1113" spans="1:12" x14ac:dyDescent="0.2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1"/>
    </row>
    <row r="1114" spans="1:12" x14ac:dyDescent="0.2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1"/>
    </row>
    <row r="1115" spans="1:12" x14ac:dyDescent="0.2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1"/>
    </row>
    <row r="1116" spans="1:12" x14ac:dyDescent="0.2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1"/>
    </row>
    <row r="1117" spans="1:12" x14ac:dyDescent="0.2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1"/>
    </row>
    <row r="1118" spans="1:12" x14ac:dyDescent="0.2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1"/>
    </row>
    <row r="1119" spans="1:12" x14ac:dyDescent="0.2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1"/>
    </row>
    <row r="1120" spans="1:12" x14ac:dyDescent="0.2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1"/>
    </row>
    <row r="1121" spans="1:12" x14ac:dyDescent="0.2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1"/>
    </row>
    <row r="1122" spans="1:12" x14ac:dyDescent="0.2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1"/>
    </row>
    <row r="1123" spans="1:12" x14ac:dyDescent="0.2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1"/>
    </row>
    <row r="1124" spans="1:12" x14ac:dyDescent="0.2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1"/>
    </row>
    <row r="1125" spans="1:12" x14ac:dyDescent="0.2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1"/>
    </row>
    <row r="1126" spans="1:12" x14ac:dyDescent="0.2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1"/>
    </row>
    <row r="1127" spans="1:12" x14ac:dyDescent="0.2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1"/>
    </row>
    <row r="1128" spans="1:12" x14ac:dyDescent="0.2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1"/>
    </row>
    <row r="1129" spans="1:12" x14ac:dyDescent="0.2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1"/>
    </row>
    <row r="1130" spans="1:12" x14ac:dyDescent="0.2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1"/>
    </row>
    <row r="1131" spans="1:12" x14ac:dyDescent="0.2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1"/>
    </row>
    <row r="1132" spans="1:12" x14ac:dyDescent="0.2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1"/>
    </row>
    <row r="1133" spans="1:12" x14ac:dyDescent="0.2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1"/>
    </row>
    <row r="1134" spans="1:12" x14ac:dyDescent="0.2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1"/>
    </row>
    <row r="1135" spans="1:12" x14ac:dyDescent="0.2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1"/>
    </row>
    <row r="1136" spans="1:12" x14ac:dyDescent="0.2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1"/>
    </row>
    <row r="1137" spans="1:12" x14ac:dyDescent="0.2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1"/>
    </row>
    <row r="1138" spans="1:12" x14ac:dyDescent="0.2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1"/>
    </row>
    <row r="1139" spans="1:12" x14ac:dyDescent="0.2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1"/>
    </row>
    <row r="1140" spans="1:12" x14ac:dyDescent="0.2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1"/>
    </row>
    <row r="1141" spans="1:12" x14ac:dyDescent="0.2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1"/>
    </row>
    <row r="1142" spans="1:12" x14ac:dyDescent="0.25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1"/>
    </row>
    <row r="1143" spans="1:12" x14ac:dyDescent="0.25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1"/>
    </row>
    <row r="1144" spans="1:12" x14ac:dyDescent="0.25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1"/>
    </row>
    <row r="1145" spans="1:12" x14ac:dyDescent="0.25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1"/>
    </row>
    <row r="1146" spans="1:12" x14ac:dyDescent="0.25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1"/>
    </row>
    <row r="1147" spans="1:12" x14ac:dyDescent="0.25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1"/>
    </row>
    <row r="1148" spans="1:12" x14ac:dyDescent="0.2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1"/>
    </row>
    <row r="1149" spans="1:12" x14ac:dyDescent="0.2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1"/>
    </row>
    <row r="1150" spans="1:12" x14ac:dyDescent="0.2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1"/>
    </row>
    <row r="1151" spans="1:12" x14ac:dyDescent="0.25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1"/>
    </row>
    <row r="1152" spans="1:12" x14ac:dyDescent="0.25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1"/>
    </row>
    <row r="1153" spans="1:12" x14ac:dyDescent="0.25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1"/>
    </row>
    <row r="1154" spans="1:12" x14ac:dyDescent="0.25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1"/>
    </row>
    <row r="1155" spans="1:12" x14ac:dyDescent="0.25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1"/>
    </row>
    <row r="1156" spans="1:12" x14ac:dyDescent="0.25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1"/>
    </row>
    <row r="1157" spans="1:12" x14ac:dyDescent="0.25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1"/>
    </row>
    <row r="1158" spans="1:12" x14ac:dyDescent="0.25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1"/>
    </row>
    <row r="1159" spans="1:12" x14ac:dyDescent="0.2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1"/>
    </row>
    <row r="1160" spans="1:12" x14ac:dyDescent="0.2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1"/>
    </row>
    <row r="1161" spans="1:12" x14ac:dyDescent="0.2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1"/>
    </row>
    <row r="1162" spans="1:12" x14ac:dyDescent="0.2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1"/>
    </row>
    <row r="1163" spans="1:12" x14ac:dyDescent="0.2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1"/>
    </row>
    <row r="1164" spans="1:12" x14ac:dyDescent="0.2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1"/>
    </row>
    <row r="1165" spans="1:12" x14ac:dyDescent="0.25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1"/>
    </row>
    <row r="1166" spans="1:12" x14ac:dyDescent="0.25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1"/>
    </row>
    <row r="1167" spans="1:12" x14ac:dyDescent="0.25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1"/>
    </row>
    <row r="1168" spans="1:12" x14ac:dyDescent="0.25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1"/>
    </row>
    <row r="1169" spans="1:12" x14ac:dyDescent="0.25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1"/>
    </row>
    <row r="1170" spans="1:12" x14ac:dyDescent="0.25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1"/>
    </row>
    <row r="1171" spans="1:12" x14ac:dyDescent="0.25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1"/>
    </row>
    <row r="1172" spans="1:12" x14ac:dyDescent="0.25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1"/>
    </row>
    <row r="1173" spans="1:12" x14ac:dyDescent="0.25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1"/>
    </row>
    <row r="1174" spans="1:12" x14ac:dyDescent="0.2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1"/>
    </row>
    <row r="1175" spans="1:12" x14ac:dyDescent="0.25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1"/>
    </row>
    <row r="1176" spans="1:12" x14ac:dyDescent="0.25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1"/>
    </row>
    <row r="1177" spans="1:12" x14ac:dyDescent="0.25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1"/>
    </row>
    <row r="1178" spans="1:12" x14ac:dyDescent="0.25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1"/>
    </row>
    <row r="1179" spans="1:12" x14ac:dyDescent="0.25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1"/>
    </row>
    <row r="1180" spans="1:12" x14ac:dyDescent="0.25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1"/>
    </row>
    <row r="1181" spans="1:12" x14ac:dyDescent="0.25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1"/>
    </row>
    <row r="1182" spans="1:12" x14ac:dyDescent="0.25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1"/>
    </row>
    <row r="1183" spans="1:12" x14ac:dyDescent="0.25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1"/>
    </row>
    <row r="1184" spans="1:12" x14ac:dyDescent="0.25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1"/>
    </row>
    <row r="1185" spans="1:12" x14ac:dyDescent="0.25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1"/>
    </row>
    <row r="1186" spans="1:12" x14ac:dyDescent="0.25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1"/>
    </row>
    <row r="1187" spans="1:12" x14ac:dyDescent="0.25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1"/>
    </row>
    <row r="1188" spans="1:12" x14ac:dyDescent="0.25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1"/>
    </row>
    <row r="1189" spans="1:12" x14ac:dyDescent="0.25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1"/>
    </row>
    <row r="1190" spans="1:12" x14ac:dyDescent="0.25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1"/>
    </row>
    <row r="1191" spans="1:12" x14ac:dyDescent="0.25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1"/>
    </row>
    <row r="1192" spans="1:12" x14ac:dyDescent="0.25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1"/>
    </row>
    <row r="1193" spans="1:12" x14ac:dyDescent="0.25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1"/>
    </row>
    <row r="1194" spans="1:12" x14ac:dyDescent="0.25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1"/>
    </row>
    <row r="1195" spans="1:12" x14ac:dyDescent="0.25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1"/>
    </row>
    <row r="1196" spans="1:12" x14ac:dyDescent="0.25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1"/>
    </row>
    <row r="1197" spans="1:12" x14ac:dyDescent="0.25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1"/>
    </row>
    <row r="1198" spans="1:12" x14ac:dyDescent="0.25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1"/>
    </row>
    <row r="1199" spans="1:12" x14ac:dyDescent="0.25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1"/>
    </row>
    <row r="1200" spans="1:12" x14ac:dyDescent="0.25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1"/>
    </row>
    <row r="1201" spans="1:12" x14ac:dyDescent="0.25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1"/>
    </row>
    <row r="1202" spans="1:12" x14ac:dyDescent="0.25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1"/>
    </row>
    <row r="1203" spans="1:12" x14ac:dyDescent="0.25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1"/>
    </row>
    <row r="1204" spans="1:12" x14ac:dyDescent="0.25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1"/>
    </row>
    <row r="1205" spans="1:12" x14ac:dyDescent="0.25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1"/>
    </row>
    <row r="1206" spans="1:12" x14ac:dyDescent="0.25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1"/>
    </row>
    <row r="1207" spans="1:12" x14ac:dyDescent="0.25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1"/>
    </row>
    <row r="1208" spans="1:12" x14ac:dyDescent="0.25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1"/>
    </row>
    <row r="1209" spans="1:12" x14ac:dyDescent="0.25">
      <c r="A1209" s="4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</row>
    <row r="1210" spans="1:12" x14ac:dyDescent="0.25">
      <c r="A1210" s="4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</row>
    <row r="1211" spans="1:12" x14ac:dyDescent="0.25">
      <c r="A1211" s="4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</row>
    <row r="1212" spans="1:12" x14ac:dyDescent="0.25">
      <c r="A1212" s="4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</row>
    <row r="1213" spans="1:1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</row>
    <row r="1214" spans="1:1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</row>
    <row r="1215" spans="1:1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</row>
    <row r="1216" spans="1:1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</row>
    <row r="1217" spans="1:12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</row>
    <row r="1218" spans="1:12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</row>
    <row r="1219" spans="1:12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</row>
    <row r="1220" spans="1:12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</row>
    <row r="1221" spans="1:12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</row>
    <row r="1222" spans="1:12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</row>
    <row r="1223" spans="1:12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</row>
    <row r="1224" spans="1:12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</row>
    <row r="1225" spans="1:12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</row>
    <row r="1226" spans="1:12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</row>
    <row r="1227" spans="1:12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</row>
    <row r="1228" spans="1:12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</row>
    <row r="1229" spans="1:12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</row>
    <row r="1230" spans="1:12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</row>
    <row r="1231" spans="1:12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</row>
    <row r="1232" spans="1:12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</row>
    <row r="1233" spans="1:12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</row>
    <row r="1234" spans="1:12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</row>
    <row r="1235" spans="1:12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</row>
    <row r="1236" spans="1:12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</row>
    <row r="1237" spans="1:12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</row>
    <row r="1238" spans="1:12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</row>
    <row r="1239" spans="1:12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</row>
    <row r="1240" spans="1:12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</row>
    <row r="1241" spans="1:12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</row>
    <row r="1242" spans="1:12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</row>
    <row r="1243" spans="1:12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</row>
    <row r="1244" spans="1:12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</row>
    <row r="1245" spans="1:12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</row>
    <row r="1246" spans="1:12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</row>
    <row r="1247" spans="1:12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</row>
    <row r="1248" spans="1:12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</row>
    <row r="1249" spans="1:12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</row>
    <row r="1250" spans="1:12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</row>
    <row r="1251" spans="1:12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</row>
    <row r="1252" spans="1:12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</row>
    <row r="1253" spans="1:12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</row>
    <row r="1254" spans="1:12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</row>
    <row r="1255" spans="1:12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</row>
    <row r="1256" spans="1:12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</row>
    <row r="1257" spans="1:12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</row>
    <row r="1258" spans="1:12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</row>
    <row r="1259" spans="1:12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</row>
    <row r="1260" spans="1:12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</row>
    <row r="1261" spans="1:12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</row>
    <row r="1262" spans="1:12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</row>
    <row r="1263" spans="1:12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</row>
    <row r="1264" spans="1:12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</row>
    <row r="1265" spans="1:12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</row>
    <row r="1266" spans="1:12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</row>
    <row r="1267" spans="1:12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</row>
    <row r="1268" spans="1:12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</row>
    <row r="1269" spans="1:12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</row>
    <row r="1270" spans="1:12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</row>
    <row r="1271" spans="1:12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</row>
    <row r="1272" spans="1:12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</row>
    <row r="1273" spans="1:12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</row>
    <row r="1274" spans="1:12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</row>
    <row r="1275" spans="1:12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</row>
    <row r="1276" spans="1:12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</row>
    <row r="1277" spans="1:12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</row>
    <row r="1278" spans="1:12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</row>
    <row r="1279" spans="1:12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</row>
    <row r="1280" spans="1:12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</row>
    <row r="1281" spans="1:12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</row>
    <row r="1282" spans="1:12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</row>
    <row r="1283" spans="1:12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</row>
    <row r="1284" spans="1:12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</row>
    <row r="1285" spans="1:12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</row>
    <row r="1286" spans="1:12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</row>
    <row r="1287" spans="1:12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</row>
    <row r="1288" spans="1:12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</row>
    <row r="1289" spans="1:12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</row>
    <row r="1290" spans="1:12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</row>
    <row r="1291" spans="1:12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</row>
    <row r="1292" spans="1:12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</row>
    <row r="1293" spans="1:12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</row>
    <row r="1294" spans="1:12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</row>
    <row r="1295" spans="1:12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</row>
    <row r="1296" spans="1:12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</row>
    <row r="1297" spans="1:12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</row>
    <row r="1298" spans="1:12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</row>
    <row r="1299" spans="1:12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</row>
    <row r="1300" spans="1:12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</row>
    <row r="1301" spans="1:12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</row>
    <row r="1302" spans="1:12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</row>
    <row r="1303" spans="1:12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</row>
    <row r="1304" spans="1:12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</row>
    <row r="1305" spans="1:12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</row>
    <row r="1306" spans="1:12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</row>
    <row r="1307" spans="1:12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</row>
    <row r="1308" spans="1:12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</row>
    <row r="1309" spans="1:12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</row>
    <row r="1310" spans="1:12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</row>
    <row r="1311" spans="1:12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</row>
    <row r="1312" spans="1:12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</row>
    <row r="1313" spans="1:12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</row>
    <row r="1314" spans="1:12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</row>
    <row r="1315" spans="1:12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</row>
    <row r="1316" spans="1:12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</row>
    <row r="1317" spans="1:12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</row>
    <row r="1318" spans="1:12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</row>
    <row r="1319" spans="1:12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</row>
    <row r="1320" spans="1:12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</row>
    <row r="1321" spans="1:12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</row>
    <row r="1322" spans="1:12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</row>
    <row r="1323" spans="1:12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</row>
    <row r="1324" spans="1:12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</row>
    <row r="1325" spans="1:12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</row>
    <row r="1326" spans="1:12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</row>
    <row r="1327" spans="1:12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</row>
    <row r="1328" spans="1:12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</row>
    <row r="1329" spans="1:12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</row>
    <row r="1330" spans="1:12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</row>
    <row r="1331" spans="1:12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</row>
    <row r="1332" spans="1:12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</row>
    <row r="1333" spans="1:12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</row>
    <row r="1334" spans="1:12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</row>
    <row r="1335" spans="1:12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</row>
    <row r="1336" spans="1:12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</row>
    <row r="1337" spans="1:12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</row>
    <row r="1338" spans="1:12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</row>
    <row r="1339" spans="1:12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</row>
    <row r="1340" spans="1:12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</row>
    <row r="1341" spans="1:12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</row>
    <row r="1342" spans="1:12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</row>
    <row r="1343" spans="1:12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</row>
    <row r="1344" spans="1:12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</row>
    <row r="1345" spans="1:12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</row>
    <row r="1346" spans="1:12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</row>
    <row r="1347" spans="1:12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</row>
    <row r="1348" spans="1:12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</row>
    <row r="1349" spans="1:12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</row>
    <row r="1350" spans="1:12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</row>
    <row r="1351" spans="1:12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</row>
    <row r="1352" spans="1:12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</row>
    <row r="1353" spans="1:12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</row>
    <row r="1354" spans="1:12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</row>
    <row r="1355" spans="1:12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</row>
    <row r="1356" spans="1:12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</row>
    <row r="1357" spans="1:12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</row>
    <row r="1358" spans="1:12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</row>
    <row r="1359" spans="1:12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</row>
    <row r="1360" spans="1:12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</row>
    <row r="1361" spans="1:12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</row>
    <row r="1362" spans="1:12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</row>
    <row r="1363" spans="1:12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</row>
    <row r="1364" spans="1:12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</row>
    <row r="1365" spans="1:12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</row>
    <row r="1366" spans="1:12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</row>
    <row r="1367" spans="1:12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</row>
    <row r="1368" spans="1:12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</row>
    <row r="1369" spans="1:12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</row>
    <row r="1370" spans="1:12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</row>
    <row r="1371" spans="1:12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</row>
    <row r="1372" spans="1:12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</row>
    <row r="1373" spans="1:12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</row>
    <row r="1374" spans="1:12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</row>
    <row r="1375" spans="1:12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</row>
    <row r="1376" spans="1:12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</row>
    <row r="1377" spans="1:12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</row>
    <row r="1378" spans="1:12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</row>
    <row r="1379" spans="1:12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</row>
    <row r="1380" spans="1:12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</row>
    <row r="1381" spans="1:12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</row>
    <row r="1382" spans="1:12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</row>
    <row r="1383" spans="1:12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</row>
    <row r="1384" spans="1:12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</row>
    <row r="1385" spans="1:12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</row>
    <row r="1386" spans="1:12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</row>
    <row r="1387" spans="1:12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</row>
    <row r="1388" spans="1:12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</row>
    <row r="1389" spans="1:12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</row>
    <row r="1390" spans="1:12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</row>
    <row r="1391" spans="1:12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</row>
    <row r="1392" spans="1:12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</row>
    <row r="1393" spans="1:12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</row>
    <row r="1394" spans="1:12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</row>
    <row r="1395" spans="1:12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</row>
    <row r="1396" spans="1:12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</row>
    <row r="1397" spans="1:12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</row>
    <row r="1398" spans="1:12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</row>
    <row r="1399" spans="1:12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</row>
    <row r="1400" spans="1:12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</row>
    <row r="1401" spans="1:12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</row>
    <row r="1402" spans="1:12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</row>
    <row r="1403" spans="1:12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</row>
    <row r="1404" spans="1:12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</row>
    <row r="1405" spans="1:12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</row>
    <row r="1406" spans="1:12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</row>
    <row r="1407" spans="1:12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</row>
    <row r="1408" spans="1:12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</row>
    <row r="1409" spans="1:1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</row>
    <row r="1410" spans="1:1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</row>
    <row r="1411" spans="1:1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</row>
    <row r="1412" spans="1:1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</row>
    <row r="1413" spans="1:1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</row>
    <row r="1414" spans="1:1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</row>
    <row r="1415" spans="1:1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</row>
    <row r="1416" spans="1:1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</row>
    <row r="1417" spans="1:1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</row>
    <row r="1418" spans="1:1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</row>
    <row r="1419" spans="1:1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</row>
    <row r="1420" spans="1:1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</row>
    <row r="1421" spans="1:1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</row>
    <row r="1422" spans="1:1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</row>
    <row r="1423" spans="1:1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</row>
    <row r="1424" spans="1:1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</row>
    <row r="1425" spans="1:12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</row>
    <row r="1426" spans="1:12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</row>
    <row r="1427" spans="1:12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</row>
    <row r="1428" spans="1:12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</row>
    <row r="1429" spans="1:12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</row>
    <row r="1430" spans="1:12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</row>
    <row r="1431" spans="1:12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</row>
    <row r="1432" spans="1:12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</row>
    <row r="1433" spans="1:12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</row>
    <row r="1434" spans="1:12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</row>
    <row r="1435" spans="1:12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</row>
    <row r="1436" spans="1:12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</row>
    <row r="1437" spans="1:12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</row>
    <row r="1438" spans="1:12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</row>
    <row r="1439" spans="1:12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</row>
    <row r="1440" spans="1:12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</row>
    <row r="1441" spans="1:12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</row>
    <row r="1442" spans="1:12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</row>
    <row r="1443" spans="1:12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</row>
    <row r="1444" spans="1:12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</row>
    <row r="1445" spans="1:12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</row>
    <row r="1446" spans="1:12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</row>
    <row r="1447" spans="1:12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</row>
    <row r="1448" spans="1:12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</row>
    <row r="1449" spans="1:12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</row>
    <row r="1450" spans="1:12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</row>
    <row r="1451" spans="1:12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</row>
    <row r="1452" spans="1:12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</row>
    <row r="1453" spans="1:12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</row>
    <row r="1454" spans="1:12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</row>
    <row r="1455" spans="1:12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</row>
    <row r="1456" spans="1:12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</row>
    <row r="1457" spans="1:12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</row>
    <row r="1458" spans="1:12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</row>
    <row r="1459" spans="1:12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</row>
    <row r="1460" spans="1:12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</row>
    <row r="1461" spans="1:12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</row>
    <row r="1462" spans="1:12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</row>
    <row r="1463" spans="1:12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</row>
    <row r="1464" spans="1:12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</row>
    <row r="1465" spans="1:12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</row>
    <row r="1466" spans="1:12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</row>
    <row r="1467" spans="1:12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</row>
    <row r="1468" spans="1:12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</row>
    <row r="1469" spans="1:12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</row>
    <row r="1470" spans="1:12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</row>
    <row r="1471" spans="1:12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</row>
    <row r="1472" spans="1:12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</row>
    <row r="1473" spans="1:12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</row>
    <row r="1474" spans="1:12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</row>
    <row r="1475" spans="1:12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</row>
    <row r="1476" spans="1:12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</row>
    <row r="1477" spans="1:12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</row>
    <row r="1478" spans="1:12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</row>
    <row r="1479" spans="1:12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</row>
    <row r="1480" spans="1:12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</row>
    <row r="1481" spans="1:12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</row>
    <row r="1482" spans="1:12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</row>
    <row r="1483" spans="1:12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</row>
    <row r="1484" spans="1:12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</row>
    <row r="1485" spans="1:12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</row>
    <row r="1486" spans="1:12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</row>
    <row r="1487" spans="1:12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</row>
    <row r="1488" spans="1:12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</row>
    <row r="1489" spans="1:12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</row>
    <row r="1490" spans="1:12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</row>
    <row r="1491" spans="1:12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</row>
    <row r="1492" spans="1:12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</row>
    <row r="1493" spans="1:12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</row>
    <row r="1494" spans="1:12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</row>
    <row r="1495" spans="1:12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</row>
    <row r="1496" spans="1:12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</row>
    <row r="1497" spans="1:12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</row>
    <row r="1498" spans="1:12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</row>
    <row r="1499" spans="1:12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</row>
    <row r="1500" spans="1:12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</row>
    <row r="1501" spans="1:12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</row>
    <row r="1502" spans="1:12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</row>
    <row r="1503" spans="1:12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</row>
    <row r="1504" spans="1:12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</row>
    <row r="1505" spans="1:12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</row>
    <row r="1506" spans="1:12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</row>
    <row r="1507" spans="1:12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</row>
    <row r="1508" spans="1:12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</row>
    <row r="1509" spans="1:12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</row>
    <row r="1510" spans="1:12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</row>
    <row r="1511" spans="1:12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</row>
    <row r="1512" spans="1:12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</row>
    <row r="1513" spans="1:12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</row>
    <row r="1514" spans="1:12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</row>
    <row r="1515" spans="1:12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</row>
    <row r="1516" spans="1:12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</row>
    <row r="1517" spans="1:12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</row>
    <row r="1518" spans="1:12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</row>
    <row r="1519" spans="1:12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</row>
    <row r="1520" spans="1:12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</row>
    <row r="1521" spans="1:12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</row>
    <row r="1522" spans="1:12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</row>
    <row r="1523" spans="1:12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</row>
    <row r="1524" spans="1:12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</row>
    <row r="1525" spans="1:12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</row>
    <row r="1526" spans="1:12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</row>
    <row r="1527" spans="1:12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</row>
    <row r="1528" spans="1:12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</row>
    <row r="1529" spans="1:12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</row>
    <row r="1530" spans="1:12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</row>
    <row r="1531" spans="1:12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</row>
    <row r="1532" spans="1:12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</row>
    <row r="1533" spans="1:12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</row>
    <row r="1534" spans="1:12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</row>
    <row r="1535" spans="1:12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</row>
    <row r="1536" spans="1:12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</row>
    <row r="1537" spans="1:12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</row>
    <row r="1538" spans="1:12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</row>
    <row r="1539" spans="1:12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</row>
    <row r="1540" spans="1:12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</row>
    <row r="1541" spans="1:12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</row>
    <row r="1542" spans="1:12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</row>
    <row r="1543" spans="1:12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</row>
    <row r="1544" spans="1:12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</row>
    <row r="1545" spans="1:12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</row>
    <row r="1546" spans="1:12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</row>
    <row r="1547" spans="1:12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</row>
    <row r="1548" spans="1:12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</row>
    <row r="1549" spans="1:12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</row>
    <row r="1550" spans="1:12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</row>
    <row r="1551" spans="1:12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</row>
    <row r="1552" spans="1:12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</row>
    <row r="1553" spans="1:12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</row>
    <row r="1554" spans="1:12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</row>
    <row r="1555" spans="1:12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</row>
    <row r="1556" spans="1:12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</row>
    <row r="1557" spans="1:12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</row>
    <row r="1558" spans="1:12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</row>
    <row r="1559" spans="1:12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</row>
    <row r="1560" spans="1:12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</row>
    <row r="1561" spans="1:12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</row>
    <row r="1562" spans="1:12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</row>
    <row r="1563" spans="1:12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</row>
    <row r="1564" spans="1:12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</row>
    <row r="1565" spans="1:12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</row>
    <row r="1566" spans="1:12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</row>
    <row r="1567" spans="1:12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</row>
    <row r="1568" spans="1:12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</row>
    <row r="1569" spans="1:12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</row>
    <row r="1570" spans="1:12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</row>
    <row r="1571" spans="1:12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</row>
    <row r="1572" spans="1:12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</row>
    <row r="1573" spans="1:12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</row>
    <row r="1574" spans="1:12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</row>
    <row r="1575" spans="1:12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</row>
    <row r="1576" spans="1:12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</row>
    <row r="1577" spans="1:12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</row>
    <row r="1578" spans="1:12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</row>
    <row r="1579" spans="1:12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</row>
    <row r="1580" spans="1:12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</row>
    <row r="1581" spans="1:12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</row>
    <row r="1582" spans="1:12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</row>
    <row r="1583" spans="1:12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</row>
    <row r="1584" spans="1:12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</row>
    <row r="1585" spans="1:12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</row>
    <row r="1586" spans="1:12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</row>
    <row r="1587" spans="1:12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</row>
    <row r="1588" spans="1:12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</row>
    <row r="1589" spans="1:12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</row>
    <row r="1590" spans="1:12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</row>
    <row r="1591" spans="1:12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</row>
    <row r="1592" spans="1:12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</row>
    <row r="1593" spans="1:12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</row>
    <row r="1594" spans="1:12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</row>
    <row r="1595" spans="1:12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</row>
    <row r="1596" spans="1:12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</row>
    <row r="1597" spans="1:12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</row>
    <row r="1598" spans="1:12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</row>
    <row r="1599" spans="1:12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</row>
    <row r="1600" spans="1:12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</row>
    <row r="1601" spans="1:12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</row>
    <row r="1602" spans="1:12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</row>
    <row r="1603" spans="1:12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</row>
    <row r="1604" spans="1:12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</row>
    <row r="1605" spans="1:12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</row>
    <row r="1606" spans="1:12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</row>
    <row r="1607" spans="1:12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</row>
    <row r="1608" spans="1:12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</row>
    <row r="1609" spans="1:12" x14ac:dyDescent="0.25">
      <c r="A1609" s="1"/>
    </row>
    <row r="1610" spans="1:12" x14ac:dyDescent="0.25">
      <c r="A1610" s="1"/>
    </row>
    <row r="1611" spans="1:12" x14ac:dyDescent="0.25">
      <c r="A1611" s="1"/>
    </row>
    <row r="1612" spans="1:12" x14ac:dyDescent="0.25">
      <c r="A1612" s="1"/>
    </row>
  </sheetData>
  <mergeCells count="364">
    <mergeCell ref="A976:D976"/>
    <mergeCell ref="A952:D952"/>
    <mergeCell ref="A953:D953"/>
    <mergeCell ref="E953:K953"/>
    <mergeCell ref="A957:D957"/>
    <mergeCell ref="A958:D958"/>
    <mergeCell ref="E958:K958"/>
    <mergeCell ref="A967:D967"/>
    <mergeCell ref="A968:D968"/>
    <mergeCell ref="E968:K968"/>
    <mergeCell ref="A918:D918"/>
    <mergeCell ref="A979:D979"/>
    <mergeCell ref="A895:D895"/>
    <mergeCell ref="E895:K895"/>
    <mergeCell ref="A899:D899"/>
    <mergeCell ref="A900:D900"/>
    <mergeCell ref="E900:K900"/>
    <mergeCell ref="A909:D909"/>
    <mergeCell ref="A910:D910"/>
    <mergeCell ref="E910:K910"/>
    <mergeCell ref="A917:D917"/>
    <mergeCell ref="A919:K919"/>
    <mergeCell ref="A920:D920"/>
    <mergeCell ref="E920:K920"/>
    <mergeCell ref="A925:D925"/>
    <mergeCell ref="A926:D926"/>
    <mergeCell ref="E926:K926"/>
    <mergeCell ref="A934:D934"/>
    <mergeCell ref="A935:D935"/>
    <mergeCell ref="E935:K935"/>
    <mergeCell ref="A948:D948"/>
    <mergeCell ref="A949:D949"/>
    <mergeCell ref="E949:K949"/>
    <mergeCell ref="A975:D975"/>
    <mergeCell ref="A868:D868"/>
    <mergeCell ref="E868:K868"/>
    <mergeCell ref="A876:D876"/>
    <mergeCell ref="A877:D877"/>
    <mergeCell ref="E877:K877"/>
    <mergeCell ref="A890:D890"/>
    <mergeCell ref="A891:D891"/>
    <mergeCell ref="E891:K891"/>
    <mergeCell ref="A894:D894"/>
    <mergeCell ref="A845:D845"/>
    <mergeCell ref="A846:D846"/>
    <mergeCell ref="E846:K846"/>
    <mergeCell ref="A859:D859"/>
    <mergeCell ref="A860:D860"/>
    <mergeCell ref="A861:K861"/>
    <mergeCell ref="A862:D862"/>
    <mergeCell ref="E862:K862"/>
    <mergeCell ref="A867:D867"/>
    <mergeCell ref="A827:D827"/>
    <mergeCell ref="A828:D828"/>
    <mergeCell ref="E828:K828"/>
    <mergeCell ref="A830:D830"/>
    <mergeCell ref="A831:D831"/>
    <mergeCell ref="E831:K831"/>
    <mergeCell ref="A834:D834"/>
    <mergeCell ref="A835:D835"/>
    <mergeCell ref="E835:K835"/>
    <mergeCell ref="A804:K804"/>
    <mergeCell ref="A805:D805"/>
    <mergeCell ref="E805:K805"/>
    <mergeCell ref="A812:D812"/>
    <mergeCell ref="A813:D813"/>
    <mergeCell ref="E813:K813"/>
    <mergeCell ref="A817:D817"/>
    <mergeCell ref="A818:D818"/>
    <mergeCell ref="E818:K818"/>
    <mergeCell ref="E731:K731"/>
    <mergeCell ref="A742:D742"/>
    <mergeCell ref="A743:D743"/>
    <mergeCell ref="E743:K743"/>
    <mergeCell ref="A747:D747"/>
    <mergeCell ref="A722:D722"/>
    <mergeCell ref="E722:K722"/>
    <mergeCell ref="A725:D725"/>
    <mergeCell ref="A726:D726"/>
    <mergeCell ref="E726:K726"/>
    <mergeCell ref="A730:D730"/>
    <mergeCell ref="A781:D781"/>
    <mergeCell ref="A704:D704"/>
    <mergeCell ref="E704:K704"/>
    <mergeCell ref="A710:D710"/>
    <mergeCell ref="A711:D711"/>
    <mergeCell ref="E711:K711"/>
    <mergeCell ref="A721:D721"/>
    <mergeCell ref="A692:D692"/>
    <mergeCell ref="A693:D693"/>
    <mergeCell ref="A694:K694"/>
    <mergeCell ref="A695:D695"/>
    <mergeCell ref="E695:K695"/>
    <mergeCell ref="A703:D703"/>
    <mergeCell ref="A749:K749"/>
    <mergeCell ref="A750:D750"/>
    <mergeCell ref="A756:D756"/>
    <mergeCell ref="A757:D757"/>
    <mergeCell ref="A763:D763"/>
    <mergeCell ref="A764:D764"/>
    <mergeCell ref="A776:D776"/>
    <mergeCell ref="A777:D777"/>
    <mergeCell ref="A780:D780"/>
    <mergeCell ref="A748:D748"/>
    <mergeCell ref="A731:D731"/>
    <mergeCell ref="A674:D674"/>
    <mergeCell ref="A675:D675"/>
    <mergeCell ref="E675:K675"/>
    <mergeCell ref="A684:D684"/>
    <mergeCell ref="A685:D685"/>
    <mergeCell ref="E685:K685"/>
    <mergeCell ref="A665:D665"/>
    <mergeCell ref="A666:D666"/>
    <mergeCell ref="E666:K666"/>
    <mergeCell ref="A669:D669"/>
    <mergeCell ref="A670:D670"/>
    <mergeCell ref="E670:K670"/>
    <mergeCell ref="A642:D642"/>
    <mergeCell ref="A643:D643"/>
    <mergeCell ref="E643:K643"/>
    <mergeCell ref="A651:D651"/>
    <mergeCell ref="A652:D652"/>
    <mergeCell ref="E652:K652"/>
    <mergeCell ref="A621:D621"/>
    <mergeCell ref="E621:K621"/>
    <mergeCell ref="A634:D634"/>
    <mergeCell ref="A635:D635"/>
    <mergeCell ref="A636:K636"/>
    <mergeCell ref="A637:D637"/>
    <mergeCell ref="E637:K637"/>
    <mergeCell ref="A609:D609"/>
    <mergeCell ref="A610:D610"/>
    <mergeCell ref="E610:K610"/>
    <mergeCell ref="A620:D620"/>
    <mergeCell ref="A603:D603"/>
    <mergeCell ref="E603:K603"/>
    <mergeCell ref="A605:D605"/>
    <mergeCell ref="A606:D606"/>
    <mergeCell ref="E606:K606"/>
    <mergeCell ref="A588:D588"/>
    <mergeCell ref="E588:K588"/>
    <mergeCell ref="A592:D592"/>
    <mergeCell ref="A593:D593"/>
    <mergeCell ref="E593:K593"/>
    <mergeCell ref="A602:D602"/>
    <mergeCell ref="A577:D577"/>
    <mergeCell ref="A578:D578"/>
    <mergeCell ref="A579:K579"/>
    <mergeCell ref="A580:D580"/>
    <mergeCell ref="E580:K580"/>
    <mergeCell ref="A587:D587"/>
    <mergeCell ref="A553:D553"/>
    <mergeCell ref="A554:D554"/>
    <mergeCell ref="E554:K554"/>
    <mergeCell ref="A564:D564"/>
    <mergeCell ref="A565:D565"/>
    <mergeCell ref="E565:K565"/>
    <mergeCell ref="A543:D543"/>
    <mergeCell ref="A544:D544"/>
    <mergeCell ref="E544:K544"/>
    <mergeCell ref="A546:D546"/>
    <mergeCell ref="A547:D547"/>
    <mergeCell ref="E547:K547"/>
    <mergeCell ref="A519:D519"/>
    <mergeCell ref="A520:D520"/>
    <mergeCell ref="E520:K520"/>
    <mergeCell ref="A524:D524"/>
    <mergeCell ref="A525:D525"/>
    <mergeCell ref="E525:K525"/>
    <mergeCell ref="A502:D502"/>
    <mergeCell ref="E502:K502"/>
    <mergeCell ref="A511:D511"/>
    <mergeCell ref="A512:D512"/>
    <mergeCell ref="A513:K513"/>
    <mergeCell ref="A514:D514"/>
    <mergeCell ref="E514:K514"/>
    <mergeCell ref="A487:D487"/>
    <mergeCell ref="E487:K487"/>
    <mergeCell ref="A491:D491"/>
    <mergeCell ref="A492:D492"/>
    <mergeCell ref="E492:K492"/>
    <mergeCell ref="A501:D501"/>
    <mergeCell ref="A472:D472"/>
    <mergeCell ref="E472:K472"/>
    <mergeCell ref="A483:D483"/>
    <mergeCell ref="A484:D484"/>
    <mergeCell ref="E484:K484"/>
    <mergeCell ref="A486:D486"/>
    <mergeCell ref="A460:D460"/>
    <mergeCell ref="E460:K460"/>
    <mergeCell ref="A465:D465"/>
    <mergeCell ref="A466:D466"/>
    <mergeCell ref="E466:K466"/>
    <mergeCell ref="A471:D471"/>
    <mergeCell ref="A445:D445"/>
    <mergeCell ref="A446:D446"/>
    <mergeCell ref="E446:K446"/>
    <mergeCell ref="A459:K459"/>
    <mergeCell ref="A457:D457"/>
    <mergeCell ref="A458:D458"/>
    <mergeCell ref="A432:D432"/>
    <mergeCell ref="A433:D433"/>
    <mergeCell ref="E433:K433"/>
    <mergeCell ref="A435:D435"/>
    <mergeCell ref="A436:D436"/>
    <mergeCell ref="E436:K436"/>
    <mergeCell ref="A416:D416"/>
    <mergeCell ref="A417:D417"/>
    <mergeCell ref="E417:K417"/>
    <mergeCell ref="A420:D420"/>
    <mergeCell ref="A421:D421"/>
    <mergeCell ref="E421:K421"/>
    <mergeCell ref="A392:D392"/>
    <mergeCell ref="A393:D393"/>
    <mergeCell ref="A408:D408"/>
    <mergeCell ref="A409:D409"/>
    <mergeCell ref="A410:K410"/>
    <mergeCell ref="A411:D411"/>
    <mergeCell ref="E411:K411"/>
    <mergeCell ref="A375:D375"/>
    <mergeCell ref="E375:K375"/>
    <mergeCell ref="A382:D382"/>
    <mergeCell ref="A383:D383"/>
    <mergeCell ref="E383:K383"/>
    <mergeCell ref="A353:D353"/>
    <mergeCell ref="E353:K353"/>
    <mergeCell ref="A369:D369"/>
    <mergeCell ref="A370:D370"/>
    <mergeCell ref="E370:K370"/>
    <mergeCell ref="A374:D374"/>
    <mergeCell ref="A334:D334"/>
    <mergeCell ref="E334:K334"/>
    <mergeCell ref="A341:D341"/>
    <mergeCell ref="A342:D342"/>
    <mergeCell ref="E342:K342"/>
    <mergeCell ref="A352:D352"/>
    <mergeCell ref="A317:D317"/>
    <mergeCell ref="A318:D318"/>
    <mergeCell ref="E318:K318"/>
    <mergeCell ref="A331:D331"/>
    <mergeCell ref="A332:D332"/>
    <mergeCell ref="A333:K333"/>
    <mergeCell ref="A300:D300"/>
    <mergeCell ref="E300:K300"/>
    <mergeCell ref="A306:D306"/>
    <mergeCell ref="A307:D307"/>
    <mergeCell ref="E307:K307"/>
    <mergeCell ref="A282:D282"/>
    <mergeCell ref="E282:K282"/>
    <mergeCell ref="A295:D295"/>
    <mergeCell ref="A296:D296"/>
    <mergeCell ref="E296:K296"/>
    <mergeCell ref="A299:D299"/>
    <mergeCell ref="A266:D266"/>
    <mergeCell ref="E266:K266"/>
    <mergeCell ref="A272:D272"/>
    <mergeCell ref="A273:D273"/>
    <mergeCell ref="E273:K273"/>
    <mergeCell ref="A281:D281"/>
    <mergeCell ref="A253:D253"/>
    <mergeCell ref="E253:K253"/>
    <mergeCell ref="A263:D263"/>
    <mergeCell ref="A264:D264"/>
    <mergeCell ref="A265:K265"/>
    <mergeCell ref="A235:D235"/>
    <mergeCell ref="E235:K235"/>
    <mergeCell ref="A242:D242"/>
    <mergeCell ref="A243:D243"/>
    <mergeCell ref="E243:K243"/>
    <mergeCell ref="A252:D252"/>
    <mergeCell ref="A216:D216"/>
    <mergeCell ref="E216:K216"/>
    <mergeCell ref="A230:D230"/>
    <mergeCell ref="A231:D231"/>
    <mergeCell ref="E231:K231"/>
    <mergeCell ref="A234:D234"/>
    <mergeCell ref="A200:D200"/>
    <mergeCell ref="E200:K200"/>
    <mergeCell ref="A206:D206"/>
    <mergeCell ref="A207:D207"/>
    <mergeCell ref="E207:K207"/>
    <mergeCell ref="A215:D215"/>
    <mergeCell ref="A179:D179"/>
    <mergeCell ref="A180:D180"/>
    <mergeCell ref="E180:K180"/>
    <mergeCell ref="A197:D197"/>
    <mergeCell ref="A198:D198"/>
    <mergeCell ref="A199:K199"/>
    <mergeCell ref="A160:D160"/>
    <mergeCell ref="A161:D161"/>
    <mergeCell ref="E161:K161"/>
    <mergeCell ref="A169:D169"/>
    <mergeCell ref="E170:K170"/>
    <mergeCell ref="A170:D170"/>
    <mergeCell ref="A136:D136"/>
    <mergeCell ref="A137:D137"/>
    <mergeCell ref="E137:K137"/>
    <mergeCell ref="A152:D152"/>
    <mergeCell ref="A153:D153"/>
    <mergeCell ref="E153:K153"/>
    <mergeCell ref="A119:D119"/>
    <mergeCell ref="A120:K120"/>
    <mergeCell ref="A121:D121"/>
    <mergeCell ref="E121:K121"/>
    <mergeCell ref="A126:D126"/>
    <mergeCell ref="A127:D127"/>
    <mergeCell ref="E127:K127"/>
    <mergeCell ref="E99:K99"/>
    <mergeCell ref="A99:D99"/>
    <mergeCell ref="A109:D109"/>
    <mergeCell ref="A110:D110"/>
    <mergeCell ref="E110:K110"/>
    <mergeCell ref="A118:D118"/>
    <mergeCell ref="A88:D88"/>
    <mergeCell ref="E88:K88"/>
    <mergeCell ref="A92:D92"/>
    <mergeCell ref="A93:D93"/>
    <mergeCell ref="E93:K93"/>
    <mergeCell ref="A98:D98"/>
    <mergeCell ref="A4:G4"/>
    <mergeCell ref="A6:K6"/>
    <mergeCell ref="A58:D58"/>
    <mergeCell ref="A63:D63"/>
    <mergeCell ref="A64:D64"/>
    <mergeCell ref="A69:D69"/>
    <mergeCell ref="A70:D70"/>
    <mergeCell ref="A87:D87"/>
    <mergeCell ref="A48:D48"/>
    <mergeCell ref="A55:D55"/>
    <mergeCell ref="A56:D56"/>
    <mergeCell ref="E70:K70"/>
    <mergeCell ref="E7:K7"/>
    <mergeCell ref="E12:K12"/>
    <mergeCell ref="E17:K17"/>
    <mergeCell ref="E29:K29"/>
    <mergeCell ref="E33:K33"/>
    <mergeCell ref="E38:K38"/>
    <mergeCell ref="E48:K48"/>
    <mergeCell ref="E58:K58"/>
    <mergeCell ref="E64:K64"/>
    <mergeCell ref="A785:D785"/>
    <mergeCell ref="A786:D786"/>
    <mergeCell ref="A797:D797"/>
    <mergeCell ref="A798:D798"/>
    <mergeCell ref="A802:D802"/>
    <mergeCell ref="A803:D803"/>
    <mergeCell ref="A1:K1"/>
    <mergeCell ref="A2:K2"/>
    <mergeCell ref="A57:K57"/>
    <mergeCell ref="A3:K3"/>
    <mergeCell ref="A29:D29"/>
    <mergeCell ref="A32:D32"/>
    <mergeCell ref="A33:D33"/>
    <mergeCell ref="A37:D37"/>
    <mergeCell ref="A38:D38"/>
    <mergeCell ref="A47:D47"/>
    <mergeCell ref="A7:D7"/>
    <mergeCell ref="A11:D11"/>
    <mergeCell ref="A16:D16"/>
    <mergeCell ref="A12:D12"/>
    <mergeCell ref="A17:D17"/>
    <mergeCell ref="A28:D28"/>
    <mergeCell ref="A5:C5"/>
    <mergeCell ref="H4:J4"/>
  </mergeCells>
  <pageMargins left="0.5" right="0.25" top="0.75" bottom="0.5" header="0.3" footer="0.3"/>
  <pageSetup scale="90" orientation="portrait" r:id="rId1"/>
  <headerFooter>
    <oddHeader>&amp;L&amp;"-,Bold"&amp;D &amp;T&amp;C&amp;"-,Bold"City of San Augustine&amp;R&amp;"-,Bold"&amp;P of &amp;N</oddHeader>
    <oddFooter>&amp;Z&amp;F</oddFooter>
  </headerFooter>
  <rowBreaks count="18" manualBreakCount="18">
    <brk id="47" max="16383" man="1"/>
    <brk id="56" max="16383" man="1"/>
    <brk id="119" max="16383" man="1"/>
    <brk id="198" max="16383" man="1"/>
    <brk id="242" max="16383" man="1"/>
    <brk id="264" max="16383" man="1"/>
    <brk id="306" max="16383" man="1"/>
    <brk id="332" max="16383" man="1"/>
    <brk id="409" max="16383" man="1"/>
    <brk id="458" max="16383" man="1"/>
    <brk id="512" max="16383" man="1"/>
    <brk id="578" max="16383" man="1"/>
    <brk id="635" max="16383" man="1"/>
    <brk id="693" max="16383" man="1"/>
    <brk id="748" max="10" man="1"/>
    <brk id="803" max="10" man="1"/>
    <brk id="860" max="10" man="1"/>
    <brk id="918" max="10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L71"/>
  <sheetViews>
    <sheetView tabSelected="1" topLeftCell="A36" workbookViewId="0">
      <selection activeCell="P3" sqref="P3"/>
    </sheetView>
  </sheetViews>
  <sheetFormatPr defaultRowHeight="15" x14ac:dyDescent="0.25"/>
  <cols>
    <col min="1" max="1" width="6.28515625" customWidth="1"/>
    <col min="4" max="4" width="4.7109375" customWidth="1"/>
    <col min="6" max="6" width="6.5703125" customWidth="1"/>
    <col min="8" max="8" width="6.7109375" customWidth="1"/>
    <col min="9" max="9" width="9" customWidth="1"/>
    <col min="10" max="10" width="4.85546875" customWidth="1"/>
    <col min="11" max="11" width="3.85546875" customWidth="1"/>
  </cols>
  <sheetData>
    <row r="1" spans="1:12" ht="14.45" customHeight="1" x14ac:dyDescent="0.25">
      <c r="A1" s="233" t="s">
        <v>339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2" ht="14.45" customHeight="1" x14ac:dyDescent="0.25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12" ht="14.4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2" ht="14.45" customHeight="1" x14ac:dyDescent="0.25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</row>
    <row r="5" spans="1:12" ht="14.45" customHeight="1" x14ac:dyDescent="0.25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1:12" ht="14.45" customHeight="1" x14ac:dyDescent="0.2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</row>
    <row r="7" spans="1:12" ht="14.45" customHeight="1" x14ac:dyDescent="0.25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</row>
    <row r="8" spans="1:12" ht="14.45" customHeight="1" x14ac:dyDescent="0.25">
      <c r="A8" s="233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</row>
    <row r="9" spans="1:12" ht="14.45" customHeight="1" x14ac:dyDescent="0.25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</row>
    <row r="10" spans="1:12" ht="14.45" customHeight="1" x14ac:dyDescent="0.25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</row>
    <row r="11" spans="1:12" ht="14.45" customHeight="1" x14ac:dyDescent="0.25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</row>
    <row r="12" spans="1:12" ht="14.45" customHeight="1" x14ac:dyDescent="0.25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</row>
    <row r="13" spans="1:12" ht="14.45" customHeight="1" x14ac:dyDescent="0.25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</row>
    <row r="14" spans="1:12" ht="14.45" customHeight="1" x14ac:dyDescent="0.25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</row>
    <row r="15" spans="1:12" ht="14.45" customHeight="1" x14ac:dyDescent="0.25">
      <c r="A15" s="233"/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</row>
    <row r="16" spans="1:12" ht="14.45" customHeight="1" x14ac:dyDescent="0.25">
      <c r="A16" s="233"/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</row>
    <row r="17" spans="1:12" ht="14.45" customHeight="1" x14ac:dyDescent="0.25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</row>
    <row r="18" spans="1:12" ht="14.45" customHeight="1" x14ac:dyDescent="0.25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</row>
    <row r="19" spans="1:12" ht="14.45" customHeight="1" x14ac:dyDescent="0.25">
      <c r="A19" s="233"/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</row>
    <row r="20" spans="1:12" ht="14.45" customHeight="1" x14ac:dyDescent="0.25">
      <c r="A20" s="233"/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</row>
    <row r="21" spans="1:12" ht="14.45" customHeight="1" x14ac:dyDescent="0.25">
      <c r="A21" s="233"/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</row>
    <row r="22" spans="1:12" ht="14.45" customHeight="1" x14ac:dyDescent="0.25">
      <c r="A22" s="233"/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</row>
    <row r="23" spans="1:12" ht="14.45" customHeight="1" x14ac:dyDescent="0.25">
      <c r="A23" s="233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</row>
    <row r="24" spans="1:12" ht="14.45" customHeight="1" x14ac:dyDescent="0.25">
      <c r="A24" s="233"/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</row>
    <row r="25" spans="1:12" ht="14.45" customHeight="1" x14ac:dyDescent="0.25">
      <c r="A25" s="233"/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</row>
    <row r="26" spans="1:12" ht="14.45" customHeight="1" x14ac:dyDescent="0.25">
      <c r="A26" s="233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</row>
    <row r="27" spans="1:12" ht="14.45" customHeight="1" x14ac:dyDescent="0.25">
      <c r="A27" s="233"/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</row>
    <row r="28" spans="1:12" ht="14.45" customHeight="1" x14ac:dyDescent="0.25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1:12" ht="14.45" customHeight="1" x14ac:dyDescent="0.25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</row>
    <row r="30" spans="1:12" ht="14.45" customHeight="1" x14ac:dyDescent="0.2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</row>
    <row r="31" spans="1:12" ht="14.45" customHeight="1" x14ac:dyDescent="0.25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</row>
    <row r="32" spans="1:12" ht="14.45" customHeight="1" x14ac:dyDescent="0.25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</row>
    <row r="33" spans="1:12" ht="14.45" customHeight="1" x14ac:dyDescent="0.25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</row>
    <row r="34" spans="1:12" ht="14.45" customHeight="1" x14ac:dyDescent="0.25">
      <c r="A34" s="233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</row>
    <row r="35" spans="1:12" ht="14.45" customHeight="1" x14ac:dyDescent="0.25">
      <c r="A35" s="233"/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</row>
    <row r="36" spans="1:12" ht="14.45" customHeight="1" x14ac:dyDescent="0.25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  <row r="37" spans="1:12" ht="14.45" customHeight="1" x14ac:dyDescent="0.25">
      <c r="A37" s="233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</row>
    <row r="38" spans="1:12" ht="14.45" customHeight="1" x14ac:dyDescent="0.25">
      <c r="A38" s="233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</row>
    <row r="39" spans="1:12" ht="14.45" customHeight="1" x14ac:dyDescent="0.25">
      <c r="A39" s="233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</row>
    <row r="40" spans="1:12" ht="14.45" customHeight="1" x14ac:dyDescent="0.25">
      <c r="A40" s="233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</row>
    <row r="41" spans="1:12" ht="14.45" customHeight="1" x14ac:dyDescent="0.25">
      <c r="A41" s="233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</row>
    <row r="42" spans="1:12" ht="14.45" customHeight="1" x14ac:dyDescent="0.25">
      <c r="A42" s="233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</row>
    <row r="43" spans="1:12" ht="14.45" customHeight="1" x14ac:dyDescent="0.25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</row>
    <row r="44" spans="1:12" ht="14.45" hidden="1" customHeight="1" x14ac:dyDescent="0.25">
      <c r="A44" s="233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</row>
    <row r="45" spans="1:12" ht="14.45" hidden="1" customHeight="1" x14ac:dyDescent="0.25">
      <c r="A45" s="233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</row>
    <row r="46" spans="1:12" ht="14.45" hidden="1" customHeight="1" x14ac:dyDescent="0.25">
      <c r="A46" s="233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</row>
    <row r="47" spans="1:12" ht="4.9000000000000004" hidden="1" customHeight="1" x14ac:dyDescent="0.25">
      <c r="A47" s="233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</row>
    <row r="48" spans="1:12" ht="14.45" hidden="1" customHeight="1" x14ac:dyDescent="0.25">
      <c r="A48" s="233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</row>
    <row r="49" spans="1:12" ht="4.9000000000000004" hidden="1" customHeight="1" x14ac:dyDescent="0.25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</row>
    <row r="50" spans="1:12" ht="14.45" hidden="1" customHeight="1" x14ac:dyDescent="0.25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</row>
    <row r="51" spans="1:12" ht="14.45" hidden="1" customHeight="1" x14ac:dyDescent="0.25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</row>
    <row r="52" spans="1:12" ht="14.45" customHeight="1" x14ac:dyDescent="0.25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</row>
    <row r="53" spans="1:12" ht="14.45" hidden="1" customHeight="1" x14ac:dyDescent="0.25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</row>
    <row r="54" spans="1:12" ht="14.45" hidden="1" customHeight="1" x14ac:dyDescent="0.25">
      <c r="A54" s="233"/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</row>
    <row r="55" spans="1:12" ht="14.45" hidden="1" customHeight="1" x14ac:dyDescent="0.25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</row>
    <row r="56" spans="1:12" ht="14.45" hidden="1" customHeight="1" x14ac:dyDescent="0.25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</row>
    <row r="57" spans="1:12" ht="14.45" hidden="1" customHeight="1" x14ac:dyDescent="0.25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</row>
    <row r="58" spans="1:12" ht="14.45" hidden="1" customHeight="1" x14ac:dyDescent="0.25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</row>
    <row r="59" spans="1:12" ht="14.45" hidden="1" customHeight="1" x14ac:dyDescent="0.25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</row>
    <row r="60" spans="1:12" ht="14.45" hidden="1" customHeight="1" x14ac:dyDescent="0.25">
      <c r="A60" s="233"/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</row>
    <row r="61" spans="1:12" ht="14.45" hidden="1" customHeight="1" x14ac:dyDescent="0.25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</row>
    <row r="62" spans="1:12" ht="14.45" hidden="1" customHeight="1" x14ac:dyDescent="0.25">
      <c r="A62" s="233"/>
      <c r="B62" s="233"/>
      <c r="C62" s="233"/>
      <c r="D62" s="233"/>
      <c r="E62" s="233"/>
      <c r="F62" s="233"/>
      <c r="G62" s="233"/>
      <c r="H62" s="233"/>
      <c r="I62" s="233"/>
      <c r="J62" s="233"/>
      <c r="K62" s="233"/>
      <c r="L62" s="233"/>
    </row>
    <row r="63" spans="1:12" ht="14.45" hidden="1" customHeight="1" x14ac:dyDescent="0.25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</row>
    <row r="64" spans="1:12" ht="14.45" hidden="1" customHeight="1" x14ac:dyDescent="0.25">
      <c r="A64" s="233"/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</row>
    <row r="65" spans="1:12" ht="14.45" hidden="1" customHeight="1" x14ac:dyDescent="0.25">
      <c r="A65" s="233"/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</row>
    <row r="66" spans="1:12" ht="14.45" hidden="1" customHeight="1" x14ac:dyDescent="0.25">
      <c r="A66" s="233"/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</row>
    <row r="67" spans="1:12" ht="14.45" hidden="1" customHeight="1" x14ac:dyDescent="0.25">
      <c r="A67" s="233"/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</row>
    <row r="68" spans="1:12" ht="14.45" hidden="1" customHeight="1" x14ac:dyDescent="0.25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</row>
    <row r="69" spans="1:12" x14ac:dyDescent="0.25">
      <c r="A69" s="233"/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</row>
    <row r="70" spans="1:12" x14ac:dyDescent="0.25">
      <c r="A70" s="233"/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</row>
    <row r="71" spans="1:12" x14ac:dyDescent="0.25">
      <c r="C71" s="178" t="s">
        <v>426</v>
      </c>
    </row>
  </sheetData>
  <mergeCells count="1">
    <mergeCell ref="A1:L70"/>
  </mergeCells>
  <printOptions horizontalCentered="1" vertic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1"/>
  <dimension ref="A1:M358"/>
  <sheetViews>
    <sheetView tabSelected="1" topLeftCell="A4" zoomScaleNormal="100" workbookViewId="0">
      <pane ySplit="2115" topLeftCell="A28" activePane="bottomLeft"/>
      <selection activeCell="P3" sqref="P3"/>
      <selection pane="bottomLeft" activeCell="P3" sqref="P3"/>
    </sheetView>
  </sheetViews>
  <sheetFormatPr defaultRowHeight="15" x14ac:dyDescent="0.25"/>
  <cols>
    <col min="1" max="1" width="2.140625" customWidth="1"/>
    <col min="2" max="2" width="3.28515625" customWidth="1"/>
    <col min="3" max="3" width="5.140625" customWidth="1"/>
    <col min="4" max="4" width="34.28515625" customWidth="1"/>
    <col min="5" max="8" width="8.85546875" customWidth="1"/>
    <col min="9" max="9" width="9.7109375" customWidth="1"/>
    <col min="10" max="11" width="8.85546875" customWidth="1"/>
    <col min="12" max="12" width="11.28515625" customWidth="1"/>
    <col min="13" max="13" width="12.140625" bestFit="1" customWidth="1"/>
  </cols>
  <sheetData>
    <row r="1" spans="1:13" x14ac:dyDescent="0.25">
      <c r="A1" s="223" t="s">
        <v>173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3" x14ac:dyDescent="0.25">
      <c r="A2" s="240" t="s">
        <v>447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3" x14ac:dyDescent="0.25">
      <c r="A3" s="240" t="s">
        <v>277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3" ht="18" customHeight="1" x14ac:dyDescent="0.25">
      <c r="A4" s="225"/>
      <c r="B4" s="225"/>
      <c r="C4" s="225"/>
      <c r="D4" s="225"/>
      <c r="E4" s="225"/>
      <c r="F4" s="225"/>
      <c r="G4" s="225"/>
      <c r="H4" s="241" t="s">
        <v>450</v>
      </c>
      <c r="I4" s="241"/>
      <c r="J4" s="241"/>
      <c r="K4" s="177" t="s">
        <v>451</v>
      </c>
    </row>
    <row r="5" spans="1:13" ht="27.75" customHeight="1" thickBot="1" x14ac:dyDescent="0.3">
      <c r="A5" s="226" t="s">
        <v>230</v>
      </c>
      <c r="B5" s="226"/>
      <c r="C5" s="226"/>
      <c r="D5" s="5" t="s">
        <v>155</v>
      </c>
      <c r="E5" s="205" t="s">
        <v>403</v>
      </c>
      <c r="F5" s="205" t="s">
        <v>429</v>
      </c>
      <c r="G5" s="147" t="s">
        <v>448</v>
      </c>
      <c r="H5" s="6" t="s">
        <v>150</v>
      </c>
      <c r="I5" s="6" t="s">
        <v>151</v>
      </c>
      <c r="J5" s="6" t="s">
        <v>152</v>
      </c>
      <c r="K5" s="6" t="s">
        <v>153</v>
      </c>
      <c r="L5" s="21" t="s">
        <v>272</v>
      </c>
      <c r="M5" s="21" t="s">
        <v>271</v>
      </c>
    </row>
    <row r="6" spans="1:13" x14ac:dyDescent="0.2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1"/>
    </row>
    <row r="7" spans="1:13" x14ac:dyDescent="0.25">
      <c r="A7" s="237" t="s">
        <v>249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1"/>
    </row>
    <row r="8" spans="1:13" x14ac:dyDescent="0.25">
      <c r="A8" s="230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1"/>
    </row>
    <row r="9" spans="1:13" x14ac:dyDescent="0.25">
      <c r="A9" s="235" t="s">
        <v>232</v>
      </c>
      <c r="B9" s="235"/>
      <c r="C9" s="235"/>
      <c r="D9" s="13" t="s">
        <v>256</v>
      </c>
      <c r="E9" s="18">
        <v>939616</v>
      </c>
      <c r="F9" s="114">
        <v>1060613</v>
      </c>
      <c r="G9" s="114">
        <v>966964.85</v>
      </c>
      <c r="H9" s="18">
        <v>958000</v>
      </c>
      <c r="I9" s="157">
        <v>790359.85</v>
      </c>
      <c r="J9" s="157">
        <v>958000</v>
      </c>
      <c r="K9" s="157">
        <v>958000</v>
      </c>
      <c r="L9" s="27">
        <f>'[1]2012'!G648</f>
        <v>-483375.05</v>
      </c>
      <c r="M9" s="27">
        <f>'[1]2012'!H648</f>
        <v>-580050.06000000006</v>
      </c>
    </row>
    <row r="10" spans="1:13" x14ac:dyDescent="0.25">
      <c r="A10" s="235" t="s">
        <v>232</v>
      </c>
      <c r="B10" s="235"/>
      <c r="C10" s="235"/>
      <c r="D10" s="13" t="s">
        <v>257</v>
      </c>
      <c r="E10" s="114">
        <v>2908878</v>
      </c>
      <c r="F10" s="114">
        <v>2668370</v>
      </c>
      <c r="G10" s="114">
        <v>2866324</v>
      </c>
      <c r="H10" s="114">
        <v>2829429</v>
      </c>
      <c r="I10" s="157">
        <v>2017848.92</v>
      </c>
      <c r="J10" s="158">
        <v>2829429</v>
      </c>
      <c r="K10" s="158">
        <v>2829429</v>
      </c>
      <c r="L10" s="27">
        <f>'[1]2012'!G654</f>
        <v>-18185</v>
      </c>
      <c r="M10" s="27">
        <f>'[1]2012'!H654</f>
        <v>-18185</v>
      </c>
    </row>
    <row r="11" spans="1:13" x14ac:dyDescent="0.25">
      <c r="A11" s="235" t="s">
        <v>232</v>
      </c>
      <c r="B11" s="235"/>
      <c r="C11" s="235"/>
      <c r="D11" s="13" t="s">
        <v>258</v>
      </c>
      <c r="E11" s="18">
        <v>417793</v>
      </c>
      <c r="F11" s="18">
        <v>421447</v>
      </c>
      <c r="G11" s="18">
        <v>427142.05</v>
      </c>
      <c r="H11" s="18">
        <v>420000</v>
      </c>
      <c r="I11" s="157">
        <v>313545.03999999998</v>
      </c>
      <c r="J11" s="157">
        <v>418060.02</v>
      </c>
      <c r="K11" s="157">
        <v>420000</v>
      </c>
      <c r="L11" s="27">
        <f>'[1]2012'!G656</f>
        <v>-1370.5</v>
      </c>
      <c r="M11" s="27">
        <f>'[1]2012'!H656</f>
        <v>-1370.5</v>
      </c>
    </row>
    <row r="12" spans="1:13" x14ac:dyDescent="0.25">
      <c r="A12" s="235" t="s">
        <v>232</v>
      </c>
      <c r="B12" s="235"/>
      <c r="C12" s="235"/>
      <c r="D12" s="13" t="s">
        <v>259</v>
      </c>
      <c r="E12" s="18">
        <v>67123</v>
      </c>
      <c r="F12" s="18">
        <v>63720</v>
      </c>
      <c r="G12" s="18">
        <v>76691.490000000005</v>
      </c>
      <c r="H12" s="18">
        <v>68000</v>
      </c>
      <c r="I12" s="157">
        <v>84021.97</v>
      </c>
      <c r="J12" s="157">
        <v>112029.34</v>
      </c>
      <c r="K12" s="157">
        <v>68000</v>
      </c>
      <c r="L12" s="27">
        <f>'[1]2012'!G637</f>
        <v>0</v>
      </c>
      <c r="M12" s="27">
        <f>'[1]2012'!H637</f>
        <v>0</v>
      </c>
    </row>
    <row r="13" spans="1:13" x14ac:dyDescent="0.25">
      <c r="A13" s="235" t="s">
        <v>232</v>
      </c>
      <c r="B13" s="235"/>
      <c r="C13" s="235"/>
      <c r="D13" s="13" t="s">
        <v>260</v>
      </c>
      <c r="E13" s="18">
        <v>90</v>
      </c>
      <c r="F13" s="18">
        <v>275</v>
      </c>
      <c r="G13" s="18">
        <v>0</v>
      </c>
      <c r="H13" s="18">
        <v>0</v>
      </c>
      <c r="I13" s="157">
        <v>0</v>
      </c>
      <c r="J13" s="157">
        <v>0</v>
      </c>
      <c r="K13" s="157">
        <v>0</v>
      </c>
      <c r="L13" s="27">
        <f>'[1]2012'!G638</f>
        <v>0</v>
      </c>
      <c r="M13" s="27">
        <f>'[1]2012'!H638</f>
        <v>0</v>
      </c>
    </row>
    <row r="14" spans="1:13" x14ac:dyDescent="0.25">
      <c r="A14" s="235" t="s">
        <v>232</v>
      </c>
      <c r="B14" s="235"/>
      <c r="C14" s="235"/>
      <c r="D14" s="13" t="s">
        <v>261</v>
      </c>
      <c r="E14" s="18">
        <v>4808</v>
      </c>
      <c r="F14" s="18">
        <v>3325</v>
      </c>
      <c r="G14" s="18">
        <v>2637.5</v>
      </c>
      <c r="H14" s="18">
        <v>3000</v>
      </c>
      <c r="I14" s="157">
        <v>1187.5</v>
      </c>
      <c r="J14" s="157">
        <v>1188</v>
      </c>
      <c r="K14" s="157">
        <v>3000</v>
      </c>
      <c r="L14" s="27">
        <f>'[1]2012'!G639</f>
        <v>0</v>
      </c>
      <c r="M14" s="27">
        <f>'[1]2012'!H639</f>
        <v>0</v>
      </c>
    </row>
    <row r="15" spans="1:13" x14ac:dyDescent="0.25">
      <c r="A15" s="235" t="s">
        <v>232</v>
      </c>
      <c r="B15" s="235"/>
      <c r="C15" s="235"/>
      <c r="D15" s="13" t="s">
        <v>239</v>
      </c>
      <c r="E15" s="18">
        <v>30631</v>
      </c>
      <c r="F15" s="18">
        <v>46367</v>
      </c>
      <c r="G15" s="18">
        <v>116146</v>
      </c>
      <c r="H15" s="18">
        <v>38000</v>
      </c>
      <c r="I15" s="157">
        <v>21017.31</v>
      </c>
      <c r="J15" s="157">
        <v>21017</v>
      </c>
      <c r="K15" s="157">
        <v>38000</v>
      </c>
      <c r="L15" s="27">
        <f>'[1]2012'!G635+'[1]2012'!G647</f>
        <v>-28832.97</v>
      </c>
      <c r="M15" s="27">
        <f>'[1]2012'!H635+'[1]2012'!H647</f>
        <v>-34599.56</v>
      </c>
    </row>
    <row r="16" spans="1:13" x14ac:dyDescent="0.25">
      <c r="A16" s="235" t="s">
        <v>232</v>
      </c>
      <c r="B16" s="235"/>
      <c r="C16" s="235"/>
      <c r="D16" s="13" t="s">
        <v>262</v>
      </c>
      <c r="E16" s="18">
        <v>378</v>
      </c>
      <c r="F16" s="18">
        <v>292</v>
      </c>
      <c r="G16" s="18">
        <v>655</v>
      </c>
      <c r="H16" s="18">
        <v>400</v>
      </c>
      <c r="I16" s="157"/>
      <c r="J16" s="157">
        <v>0</v>
      </c>
      <c r="K16" s="157">
        <v>400</v>
      </c>
      <c r="L16" s="27">
        <f>'[1]2012'!G640+'[1]2012'!G633</f>
        <v>0</v>
      </c>
      <c r="M16" s="27">
        <f>'[1]2012'!H640+'[1]2012'!H633</f>
        <v>0</v>
      </c>
    </row>
    <row r="17" spans="1:13" x14ac:dyDescent="0.25">
      <c r="A17" s="235" t="s">
        <v>232</v>
      </c>
      <c r="B17" s="235"/>
      <c r="C17" s="235"/>
      <c r="D17" s="13" t="s">
        <v>244</v>
      </c>
      <c r="E17" s="18">
        <v>0</v>
      </c>
      <c r="F17" s="18">
        <v>0</v>
      </c>
      <c r="G17" s="18">
        <v>0</v>
      </c>
      <c r="H17" s="18">
        <v>0</v>
      </c>
      <c r="I17" s="157">
        <v>0</v>
      </c>
      <c r="J17" s="157">
        <v>0</v>
      </c>
      <c r="K17" s="157">
        <v>0</v>
      </c>
      <c r="L17" s="27">
        <f>'[1]2012'!G643</f>
        <v>-240</v>
      </c>
      <c r="M17" s="27">
        <f>'[1]2012'!H643</f>
        <v>-288</v>
      </c>
    </row>
    <row r="18" spans="1:13" x14ac:dyDescent="0.25">
      <c r="A18" s="235" t="s">
        <v>232</v>
      </c>
      <c r="B18" s="235"/>
      <c r="C18" s="235"/>
      <c r="D18" s="13" t="s">
        <v>263</v>
      </c>
      <c r="E18" s="18"/>
      <c r="F18" s="18"/>
      <c r="G18" s="18">
        <v>0</v>
      </c>
      <c r="H18" s="18">
        <v>0</v>
      </c>
      <c r="I18" s="157">
        <v>0</v>
      </c>
      <c r="J18" s="157">
        <v>0</v>
      </c>
      <c r="K18" s="157">
        <v>0</v>
      </c>
      <c r="L18" s="27"/>
      <c r="M18" s="28"/>
    </row>
    <row r="19" spans="1:13" x14ac:dyDescent="0.25">
      <c r="A19" s="235" t="s">
        <v>232</v>
      </c>
      <c r="B19" s="235"/>
      <c r="C19" s="235"/>
      <c r="D19" s="13" t="s">
        <v>264</v>
      </c>
      <c r="E19" s="18">
        <v>0</v>
      </c>
      <c r="F19" s="18">
        <v>0</v>
      </c>
      <c r="G19" s="18">
        <v>0</v>
      </c>
      <c r="H19" s="18">
        <v>0</v>
      </c>
      <c r="I19" s="157">
        <v>0</v>
      </c>
      <c r="J19" s="157">
        <v>0</v>
      </c>
      <c r="K19" s="157">
        <v>0</v>
      </c>
      <c r="L19" s="27">
        <v>0</v>
      </c>
      <c r="M19" s="27">
        <v>0</v>
      </c>
    </row>
    <row r="20" spans="1:13" x14ac:dyDescent="0.25">
      <c r="A20" s="235" t="s">
        <v>232</v>
      </c>
      <c r="B20" s="235"/>
      <c r="C20" s="235"/>
      <c r="D20" s="13" t="s">
        <v>245</v>
      </c>
      <c r="E20" s="18">
        <v>0</v>
      </c>
      <c r="F20" s="18">
        <v>0</v>
      </c>
      <c r="G20" s="18">
        <v>0</v>
      </c>
      <c r="H20" s="18">
        <f>'[1]2012'!F636</f>
        <v>0</v>
      </c>
      <c r="I20" s="157">
        <v>0</v>
      </c>
      <c r="J20" s="157">
        <v>0</v>
      </c>
      <c r="K20" s="157">
        <v>37070</v>
      </c>
      <c r="L20" s="18">
        <f>'[1]2012'!G636</f>
        <v>0</v>
      </c>
      <c r="M20" s="18">
        <f>'[1]2012'!H636</f>
        <v>0</v>
      </c>
    </row>
    <row r="21" spans="1:13" s="167" customFormat="1" x14ac:dyDescent="0.25">
      <c r="A21" s="235" t="s">
        <v>232</v>
      </c>
      <c r="B21" s="235"/>
      <c r="C21" s="235"/>
      <c r="D21" s="13" t="s">
        <v>350</v>
      </c>
      <c r="E21" s="18"/>
      <c r="F21" s="18"/>
      <c r="G21" s="18">
        <v>0</v>
      </c>
      <c r="H21" s="18">
        <v>80500</v>
      </c>
      <c r="I21" s="157">
        <v>0</v>
      </c>
      <c r="J21" s="157">
        <v>0</v>
      </c>
      <c r="K21" s="208">
        <f>'I &amp; S Summary'!K14</f>
        <v>79289</v>
      </c>
      <c r="L21" s="18"/>
      <c r="M21" s="18"/>
    </row>
    <row r="22" spans="1:13" x14ac:dyDescent="0.25">
      <c r="A22" s="235" t="s">
        <v>232</v>
      </c>
      <c r="B22" s="235"/>
      <c r="C22" s="235"/>
      <c r="D22" s="13" t="s">
        <v>366</v>
      </c>
      <c r="E22" s="18">
        <v>0</v>
      </c>
      <c r="F22" s="18">
        <v>0</v>
      </c>
      <c r="G22" s="18">
        <v>0</v>
      </c>
      <c r="H22" s="18">
        <v>0</v>
      </c>
      <c r="I22" s="157">
        <v>0</v>
      </c>
      <c r="J22" s="157">
        <v>0</v>
      </c>
      <c r="K22" s="157">
        <v>0</v>
      </c>
      <c r="L22" s="18">
        <f>'[1]2012'!G649</f>
        <v>0</v>
      </c>
      <c r="M22" s="18">
        <f>'[1]2012'!H649</f>
        <v>0</v>
      </c>
    </row>
    <row r="23" spans="1:13" s="89" customFormat="1" x14ac:dyDescent="0.25">
      <c r="A23" s="235" t="s">
        <v>232</v>
      </c>
      <c r="B23" s="235"/>
      <c r="C23" s="235"/>
      <c r="D23" s="13" t="s">
        <v>356</v>
      </c>
      <c r="E23" s="18">
        <v>0</v>
      </c>
      <c r="F23" s="18">
        <v>0</v>
      </c>
      <c r="G23" s="18">
        <v>0</v>
      </c>
      <c r="H23" s="18">
        <v>0</v>
      </c>
      <c r="I23" s="157">
        <v>0</v>
      </c>
      <c r="J23" s="157">
        <v>0</v>
      </c>
      <c r="K23" s="157">
        <v>0</v>
      </c>
      <c r="L23" s="18"/>
      <c r="M23" s="18"/>
    </row>
    <row r="24" spans="1:13" s="171" customFormat="1" x14ac:dyDescent="0.25">
      <c r="A24" s="235" t="s">
        <v>232</v>
      </c>
      <c r="B24" s="235"/>
      <c r="C24" s="235"/>
      <c r="D24" s="13" t="s">
        <v>421</v>
      </c>
      <c r="E24" s="18">
        <v>0</v>
      </c>
      <c r="F24" s="18">
        <v>0</v>
      </c>
      <c r="G24" s="18">
        <v>106619.8</v>
      </c>
      <c r="H24" s="18">
        <v>200000</v>
      </c>
      <c r="I24" s="157">
        <v>0</v>
      </c>
      <c r="J24" s="157">
        <v>0</v>
      </c>
      <c r="K24" s="157">
        <v>200000</v>
      </c>
      <c r="L24" s="18"/>
      <c r="M24" s="18"/>
    </row>
    <row r="25" spans="1:13" x14ac:dyDescent="0.25">
      <c r="A25" s="235" t="s">
        <v>232</v>
      </c>
      <c r="B25" s="235"/>
      <c r="C25" s="235"/>
      <c r="D25" s="13" t="s">
        <v>354</v>
      </c>
      <c r="E25" s="18">
        <v>150000</v>
      </c>
      <c r="F25" s="18">
        <v>0</v>
      </c>
      <c r="G25" s="18">
        <v>0</v>
      </c>
      <c r="H25" s="18">
        <v>0</v>
      </c>
      <c r="I25" s="157">
        <v>0</v>
      </c>
      <c r="J25" s="157">
        <v>0</v>
      </c>
      <c r="K25" s="157">
        <v>0</v>
      </c>
      <c r="L25" s="27"/>
      <c r="M25" s="28"/>
    </row>
    <row r="26" spans="1:13" ht="3.4" customHeight="1" x14ac:dyDescent="0.25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1"/>
    </row>
    <row r="27" spans="1:13" ht="15.75" thickBot="1" x14ac:dyDescent="0.3">
      <c r="A27" s="232" t="s">
        <v>254</v>
      </c>
      <c r="B27" s="232"/>
      <c r="C27" s="232"/>
      <c r="D27" s="232"/>
      <c r="E27" s="15">
        <f>SUM(E9:E25)</f>
        <v>4519317</v>
      </c>
      <c r="F27" s="15">
        <f>SUM(F9:F25)-1</f>
        <v>4264408</v>
      </c>
      <c r="G27" s="15">
        <f t="shared" ref="G27:K27" si="0">SUM(G9:G25)</f>
        <v>4563180.6900000004</v>
      </c>
      <c r="H27" s="15">
        <f t="shared" si="0"/>
        <v>4597329</v>
      </c>
      <c r="I27" s="15">
        <f>SUM(I9:I25)-1</f>
        <v>3227979.5900000003</v>
      </c>
      <c r="J27" s="15">
        <f t="shared" si="0"/>
        <v>4339723.3599999994</v>
      </c>
      <c r="K27" s="15">
        <f t="shared" si="0"/>
        <v>4633188</v>
      </c>
      <c r="L27" s="1"/>
    </row>
    <row r="28" spans="1:13" ht="15.75" thickTop="1" x14ac:dyDescent="0.25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1"/>
    </row>
    <row r="29" spans="1:13" x14ac:dyDescent="0.25">
      <c r="A29" s="237" t="s">
        <v>252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1"/>
    </row>
    <row r="30" spans="1:13" x14ac:dyDescent="0.25">
      <c r="A30" s="235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1"/>
    </row>
    <row r="31" spans="1:13" s="100" customFormat="1" x14ac:dyDescent="0.25">
      <c r="A31" s="235" t="s">
        <v>232</v>
      </c>
      <c r="B31" s="235"/>
      <c r="C31" s="235"/>
      <c r="D31" s="73" t="s">
        <v>365</v>
      </c>
      <c r="E31" s="101">
        <v>0</v>
      </c>
      <c r="F31" s="101">
        <v>0</v>
      </c>
      <c r="G31" s="101">
        <v>0</v>
      </c>
      <c r="H31" s="102"/>
      <c r="I31" s="102"/>
      <c r="J31" s="102"/>
      <c r="K31" s="102"/>
      <c r="L31" s="1"/>
    </row>
    <row r="32" spans="1:13" s="140" customFormat="1" x14ac:dyDescent="0.25">
      <c r="A32" s="235" t="s">
        <v>399</v>
      </c>
      <c r="B32" s="235"/>
      <c r="C32" s="235"/>
      <c r="D32" s="73" t="s">
        <v>330</v>
      </c>
      <c r="E32" s="105">
        <v>138000</v>
      </c>
      <c r="F32" s="105">
        <v>138000</v>
      </c>
      <c r="G32" s="105">
        <v>138000</v>
      </c>
      <c r="H32" s="106">
        <v>138000</v>
      </c>
      <c r="I32" s="159">
        <v>103500</v>
      </c>
      <c r="J32" s="160">
        <v>138000</v>
      </c>
      <c r="K32" s="149">
        <v>138000</v>
      </c>
      <c r="L32" s="75" t="s">
        <v>398</v>
      </c>
      <c r="M32" s="75"/>
    </row>
    <row r="33" spans="1:13" s="89" customFormat="1" x14ac:dyDescent="0.25">
      <c r="A33" s="235" t="s">
        <v>232</v>
      </c>
      <c r="B33" s="235"/>
      <c r="C33" s="235"/>
      <c r="D33" s="73" t="s">
        <v>355</v>
      </c>
      <c r="E33" s="101">
        <v>150000</v>
      </c>
      <c r="F33" s="101">
        <v>150000</v>
      </c>
      <c r="G33" s="101">
        <v>0</v>
      </c>
      <c r="H33" s="87">
        <v>0</v>
      </c>
      <c r="I33" s="163">
        <v>0</v>
      </c>
      <c r="J33" s="163">
        <v>0</v>
      </c>
      <c r="K33" s="152">
        <v>0</v>
      </c>
      <c r="L33" s="1"/>
    </row>
    <row r="34" spans="1:13" x14ac:dyDescent="0.25">
      <c r="A34" s="235" t="s">
        <v>232</v>
      </c>
      <c r="B34" s="235"/>
      <c r="C34" s="235"/>
      <c r="D34" s="73" t="s">
        <v>340</v>
      </c>
      <c r="E34" s="130">
        <v>0</v>
      </c>
      <c r="F34" s="130">
        <v>0</v>
      </c>
      <c r="G34" s="130">
        <v>0</v>
      </c>
      <c r="H34" s="76">
        <v>0</v>
      </c>
      <c r="I34" s="163">
        <v>0</v>
      </c>
      <c r="J34" s="163">
        <v>0</v>
      </c>
      <c r="K34" s="152">
        <v>0</v>
      </c>
      <c r="L34" s="74" t="s">
        <v>328</v>
      </c>
      <c r="M34" s="75"/>
    </row>
    <row r="35" spans="1:13" x14ac:dyDescent="0.25">
      <c r="A35" s="235" t="s">
        <v>232</v>
      </c>
      <c r="B35" s="235"/>
      <c r="C35" s="235"/>
      <c r="D35" s="12" t="s">
        <v>310</v>
      </c>
      <c r="E35" s="17">
        <v>716068</v>
      </c>
      <c r="F35" s="164">
        <f>'System Fund Line Item'!F77</f>
        <v>795148.41000000015</v>
      </c>
      <c r="G35" s="164">
        <f>'System Fund Line Item'!G77</f>
        <v>585399.1399999999</v>
      </c>
      <c r="H35" s="164">
        <f>'System Fund Line Item'!H77</f>
        <v>909565</v>
      </c>
      <c r="I35" s="164">
        <f>'System Fund Line Item'!I77</f>
        <v>674571.09999999986</v>
      </c>
      <c r="J35" s="164">
        <f>'System Fund Line Item'!J77</f>
        <v>815158.73</v>
      </c>
      <c r="K35" s="153">
        <f>'System Fund Line Item'!K77</f>
        <v>1019907.2999999999</v>
      </c>
      <c r="L35" s="81" t="s">
        <v>346</v>
      </c>
      <c r="M35" t="s">
        <v>430</v>
      </c>
    </row>
    <row r="36" spans="1:13" x14ac:dyDescent="0.25">
      <c r="A36" s="234" t="s">
        <v>232</v>
      </c>
      <c r="B36" s="234"/>
      <c r="C36" s="234"/>
      <c r="D36" s="4" t="s">
        <v>311</v>
      </c>
      <c r="E36" s="17">
        <v>441325</v>
      </c>
      <c r="F36" s="164">
        <f>'System Fund Line Item'!F153</f>
        <v>573956</v>
      </c>
      <c r="G36" s="164">
        <f>'System Fund Line Item'!G153</f>
        <v>643218.70000000007</v>
      </c>
      <c r="H36" s="164">
        <f>'System Fund Line Item'!H153</f>
        <v>632896</v>
      </c>
      <c r="I36" s="164">
        <f>'System Fund Line Item'!I153</f>
        <v>459998.99</v>
      </c>
      <c r="J36" s="164">
        <f>'System Fund Line Item'!J153</f>
        <v>618210.52</v>
      </c>
      <c r="K36" s="153">
        <f>'System Fund Line Item'!K153</f>
        <v>701868.30999999994</v>
      </c>
      <c r="L36" s="81" t="s">
        <v>346</v>
      </c>
    </row>
    <row r="37" spans="1:13" x14ac:dyDescent="0.25">
      <c r="A37" s="234" t="s">
        <v>232</v>
      </c>
      <c r="B37" s="234"/>
      <c r="C37" s="234"/>
      <c r="D37" s="4" t="s">
        <v>312</v>
      </c>
      <c r="E37" s="17">
        <v>191234</v>
      </c>
      <c r="F37" s="164">
        <f>'System Fund Line Item'!F226</f>
        <v>218395</v>
      </c>
      <c r="G37" s="164">
        <f>'System Fund Line Item'!G226</f>
        <v>216451.68</v>
      </c>
      <c r="H37" s="164">
        <f>'System Fund Line Item'!H226</f>
        <v>259376</v>
      </c>
      <c r="I37" s="164">
        <f>'System Fund Line Item'!I226</f>
        <v>146028.41</v>
      </c>
      <c r="J37" s="164">
        <f>'System Fund Line Item'!J226</f>
        <v>185870.12</v>
      </c>
      <c r="K37" s="153">
        <f>'System Fund Line Item'!K226</f>
        <v>250076.62499999997</v>
      </c>
      <c r="L37" s="81" t="s">
        <v>346</v>
      </c>
    </row>
    <row r="38" spans="1:13" x14ac:dyDescent="0.25">
      <c r="A38" s="234" t="s">
        <v>232</v>
      </c>
      <c r="B38" s="234"/>
      <c r="C38" s="234"/>
      <c r="D38" s="4" t="s">
        <v>313</v>
      </c>
      <c r="E38" s="17">
        <v>101278</v>
      </c>
      <c r="F38" s="164">
        <f>'System Fund Line Item'!F303</f>
        <v>138066</v>
      </c>
      <c r="G38" s="164">
        <f>'System Fund Line Item'!G303</f>
        <v>121972.23</v>
      </c>
      <c r="H38" s="164">
        <f>'System Fund Line Item'!H303</f>
        <v>172076</v>
      </c>
      <c r="I38" s="164">
        <f>'System Fund Line Item'!I303</f>
        <v>81423.22</v>
      </c>
      <c r="J38" s="164">
        <f>'System Fund Line Item'!J303</f>
        <v>125666.68</v>
      </c>
      <c r="K38" s="153">
        <f>'System Fund Line Item'!K303</f>
        <v>185297.62499999997</v>
      </c>
      <c r="L38" s="81" t="s">
        <v>346</v>
      </c>
    </row>
    <row r="39" spans="1:13" x14ac:dyDescent="0.25">
      <c r="A39" s="234" t="s">
        <v>232</v>
      </c>
      <c r="B39" s="234"/>
      <c r="C39" s="234"/>
      <c r="D39" s="4" t="s">
        <v>314</v>
      </c>
      <c r="E39" s="17">
        <v>218681</v>
      </c>
      <c r="F39" s="164">
        <f>'System Fund Line Item'!F374</f>
        <v>196092</v>
      </c>
      <c r="G39" s="164">
        <f>'System Fund Line Item'!G374</f>
        <v>247594.22</v>
      </c>
      <c r="H39" s="164">
        <f>'System Fund Line Item'!H374</f>
        <v>288287</v>
      </c>
      <c r="I39" s="164">
        <f>'System Fund Line Item'!I374</f>
        <v>171689.41</v>
      </c>
      <c r="J39" s="164">
        <f>'System Fund Line Item'!J374</f>
        <v>267854.08999999997</v>
      </c>
      <c r="K39" s="153">
        <f>'System Fund Line Item'!K374</f>
        <v>351343.82</v>
      </c>
      <c r="L39" s="81" t="s">
        <v>346</v>
      </c>
    </row>
    <row r="40" spans="1:13" x14ac:dyDescent="0.25">
      <c r="A40" s="234" t="s">
        <v>232</v>
      </c>
      <c r="B40" s="234"/>
      <c r="C40" s="234"/>
      <c r="D40" s="4" t="s">
        <v>315</v>
      </c>
      <c r="E40" s="17">
        <v>2177223</v>
      </c>
      <c r="F40" s="164">
        <f>'System Fund Line Item'!F452</f>
        <v>2094967</v>
      </c>
      <c r="G40" s="164">
        <f>'System Fund Line Item'!G452</f>
        <v>2741657.83</v>
      </c>
      <c r="H40" s="164">
        <f>'System Fund Line Item'!H452</f>
        <v>2321267</v>
      </c>
      <c r="I40" s="164">
        <f>'System Fund Line Item'!I452</f>
        <v>1444734.7200000002</v>
      </c>
      <c r="J40" s="164">
        <f>'System Fund Line Item'!J452</f>
        <v>2187007.13</v>
      </c>
      <c r="K40" s="153">
        <f>'System Fund Line Item'!K452</f>
        <v>2286694.29</v>
      </c>
      <c r="L40" s="81" t="s">
        <v>346</v>
      </c>
    </row>
    <row r="41" spans="1:13" ht="3.4" customHeight="1" x14ac:dyDescent="0.25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1"/>
    </row>
    <row r="42" spans="1:13" ht="15.75" thickBot="1" x14ac:dyDescent="0.3">
      <c r="A42" s="232" t="s">
        <v>233</v>
      </c>
      <c r="B42" s="232"/>
      <c r="C42" s="232"/>
      <c r="D42" s="232"/>
      <c r="E42" s="22">
        <f>SUM(E31:E40)</f>
        <v>4133809</v>
      </c>
      <c r="F42" s="22">
        <f t="shared" ref="F42:K42" si="1">SUM(F31:F40)</f>
        <v>4304624.41</v>
      </c>
      <c r="G42" s="22">
        <f t="shared" si="1"/>
        <v>4694293.8</v>
      </c>
      <c r="H42" s="22">
        <f>SUM(H31:H40)-1</f>
        <v>4721466</v>
      </c>
      <c r="I42" s="22">
        <f t="shared" si="1"/>
        <v>3081945.8499999996</v>
      </c>
      <c r="J42" s="22">
        <f t="shared" si="1"/>
        <v>4337767.2699999996</v>
      </c>
      <c r="K42" s="22">
        <f t="shared" si="1"/>
        <v>4933187.97</v>
      </c>
      <c r="L42" s="1"/>
    </row>
    <row r="43" spans="1:13" ht="15.75" thickTop="1" x14ac:dyDescent="0.25">
      <c r="A43" s="272"/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1"/>
    </row>
    <row r="44" spans="1:13" x14ac:dyDescent="0.25">
      <c r="A44" s="232" t="s">
        <v>255</v>
      </c>
      <c r="B44" s="232"/>
      <c r="C44" s="232"/>
      <c r="D44" s="232"/>
      <c r="E44" s="23">
        <f t="shared" ref="E44:K44" si="2">E27-E42</f>
        <v>385508</v>
      </c>
      <c r="F44" s="23">
        <f t="shared" si="2"/>
        <v>-40216.410000000149</v>
      </c>
      <c r="G44" s="23">
        <f t="shared" si="2"/>
        <v>-131113.1099999994</v>
      </c>
      <c r="H44" s="23">
        <f t="shared" si="2"/>
        <v>-124137</v>
      </c>
      <c r="I44" s="23">
        <f t="shared" si="2"/>
        <v>146033.74000000069</v>
      </c>
      <c r="J44" s="23">
        <f t="shared" si="2"/>
        <v>1956.089999999851</v>
      </c>
      <c r="K44" s="23">
        <f t="shared" si="2"/>
        <v>-299999.96999999974</v>
      </c>
      <c r="L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 t="s">
        <v>426</v>
      </c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</sheetData>
  <mergeCells count="45">
    <mergeCell ref="A5:C5"/>
    <mergeCell ref="A1:K1"/>
    <mergeCell ref="A2:K2"/>
    <mergeCell ref="A3:K3"/>
    <mergeCell ref="A4:G4"/>
    <mergeCell ref="H4:J4"/>
    <mergeCell ref="A11:C11"/>
    <mergeCell ref="A12:C12"/>
    <mergeCell ref="A13:C13"/>
    <mergeCell ref="A14:C14"/>
    <mergeCell ref="A38:C38"/>
    <mergeCell ref="A35:C35"/>
    <mergeCell ref="A36:C36"/>
    <mergeCell ref="A37:C37"/>
    <mergeCell ref="A15:C15"/>
    <mergeCell ref="A16:C16"/>
    <mergeCell ref="A17:C17"/>
    <mergeCell ref="A18:C18"/>
    <mergeCell ref="A29:K29"/>
    <mergeCell ref="A30:K30"/>
    <mergeCell ref="A19:C19"/>
    <mergeCell ref="A25:C25"/>
    <mergeCell ref="A6:K6"/>
    <mergeCell ref="A7:K7"/>
    <mergeCell ref="A8:K8"/>
    <mergeCell ref="A9:C9"/>
    <mergeCell ref="A10:C10"/>
    <mergeCell ref="A44:D44"/>
    <mergeCell ref="A39:C39"/>
    <mergeCell ref="A40:C40"/>
    <mergeCell ref="A41:K41"/>
    <mergeCell ref="A42:D42"/>
    <mergeCell ref="A43:K43"/>
    <mergeCell ref="A34:C34"/>
    <mergeCell ref="A20:C20"/>
    <mergeCell ref="A22:C22"/>
    <mergeCell ref="A26:K26"/>
    <mergeCell ref="A27:D27"/>
    <mergeCell ref="A28:K28"/>
    <mergeCell ref="A23:C23"/>
    <mergeCell ref="A33:C33"/>
    <mergeCell ref="A31:C31"/>
    <mergeCell ref="A32:C32"/>
    <mergeCell ref="A21:C21"/>
    <mergeCell ref="A24:C24"/>
  </mergeCells>
  <pageMargins left="0.5" right="0.25" top="0.75" bottom="0.5" header="0.3" footer="0.3"/>
  <pageSetup scale="90" orientation="portrait" r:id="rId1"/>
  <headerFooter>
    <oddHeader xml:space="preserve">&amp;L&amp;"-,Bold"&amp;D &amp;T&amp;C&amp;"-,Bold"City of San Augustine&amp;R&amp;"-,Bold"&amp;P  of  &amp;N  </oddHeader>
    <oddFooter>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L798"/>
  <sheetViews>
    <sheetView tabSelected="1" topLeftCell="A4" zoomScaleNormal="100" workbookViewId="0">
      <pane ySplit="1860" activePane="bottomLeft"/>
      <selection activeCell="P3" sqref="P3"/>
      <selection pane="bottomLeft" activeCell="P3" sqref="P3"/>
    </sheetView>
  </sheetViews>
  <sheetFormatPr defaultRowHeight="15" x14ac:dyDescent="0.25"/>
  <cols>
    <col min="1" max="1" width="2.140625" customWidth="1"/>
    <col min="2" max="2" width="3.28515625" customWidth="1"/>
    <col min="3" max="3" width="5.140625" customWidth="1"/>
    <col min="4" max="4" width="34.28515625" customWidth="1"/>
    <col min="5" max="8" width="8.85546875" customWidth="1"/>
    <col min="9" max="9" width="9" customWidth="1"/>
    <col min="10" max="11" width="8.85546875" customWidth="1"/>
    <col min="12" max="12" width="16.140625" customWidth="1"/>
  </cols>
  <sheetData>
    <row r="1" spans="1:12" x14ac:dyDescent="0.25">
      <c r="A1" s="223" t="s">
        <v>173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2" x14ac:dyDescent="0.25">
      <c r="A2" s="240" t="s">
        <v>447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2" x14ac:dyDescent="0.25">
      <c r="A3" s="240" t="s">
        <v>228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2" ht="18" customHeight="1" x14ac:dyDescent="0.25">
      <c r="A4" s="225"/>
      <c r="B4" s="225"/>
      <c r="C4" s="225"/>
      <c r="D4" s="225"/>
      <c r="E4" s="225"/>
      <c r="F4" s="225"/>
      <c r="G4" s="225"/>
      <c r="H4" s="241" t="s">
        <v>450</v>
      </c>
      <c r="I4" s="241"/>
      <c r="J4" s="241"/>
      <c r="K4" s="177" t="s">
        <v>451</v>
      </c>
    </row>
    <row r="5" spans="1:12" ht="30" customHeight="1" thickBot="1" x14ac:dyDescent="0.3">
      <c r="A5" s="226" t="s">
        <v>154</v>
      </c>
      <c r="B5" s="256"/>
      <c r="C5" s="256"/>
      <c r="D5" s="5" t="s">
        <v>155</v>
      </c>
      <c r="E5" s="205" t="s">
        <v>403</v>
      </c>
      <c r="F5" s="205" t="s">
        <v>429</v>
      </c>
      <c r="G5" s="145" t="s">
        <v>448</v>
      </c>
      <c r="H5" s="6" t="s">
        <v>150</v>
      </c>
      <c r="I5" s="6" t="s">
        <v>151</v>
      </c>
      <c r="J5" s="6" t="s">
        <v>152</v>
      </c>
      <c r="K5" s="6" t="s">
        <v>153</v>
      </c>
    </row>
    <row r="6" spans="1:12" ht="28.9" customHeight="1" x14ac:dyDescent="0.25">
      <c r="A6" s="250" t="s">
        <v>174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</row>
    <row r="7" spans="1:12" ht="14.45" customHeight="1" x14ac:dyDescent="0.25">
      <c r="A7" s="252" t="s">
        <v>162</v>
      </c>
      <c r="B7" s="252"/>
      <c r="C7" s="252"/>
      <c r="D7" s="252"/>
      <c r="E7" s="260"/>
      <c r="F7" s="260"/>
      <c r="G7" s="260"/>
      <c r="H7" s="260"/>
      <c r="I7" s="260"/>
      <c r="J7" s="260"/>
      <c r="K7" s="260"/>
    </row>
    <row r="8" spans="1:12" x14ac:dyDescent="0.25">
      <c r="A8" s="11">
        <v>2</v>
      </c>
      <c r="B8" s="2">
        <v>531</v>
      </c>
      <c r="C8" s="2">
        <v>51010</v>
      </c>
      <c r="D8" s="3" t="s">
        <v>88</v>
      </c>
      <c r="E8" s="39">
        <v>40251</v>
      </c>
      <c r="F8" s="39">
        <v>33961.269999999997</v>
      </c>
      <c r="G8" s="39">
        <v>38713.760000000002</v>
      </c>
      <c r="H8" s="46">
        <v>38012</v>
      </c>
      <c r="I8" s="39">
        <v>28601.599999999999</v>
      </c>
      <c r="J8" s="39">
        <v>38136</v>
      </c>
      <c r="K8" s="115">
        <f>[3]Sheet1!L104</f>
        <v>39589.705000000002</v>
      </c>
      <c r="L8" s="83"/>
    </row>
    <row r="9" spans="1:12" x14ac:dyDescent="0.25">
      <c r="A9" s="2">
        <v>2</v>
      </c>
      <c r="B9" s="168">
        <v>531</v>
      </c>
      <c r="C9" s="2">
        <v>51020</v>
      </c>
      <c r="D9" s="3" t="s">
        <v>56</v>
      </c>
      <c r="E9" s="39">
        <v>45247</v>
      </c>
      <c r="F9" s="39">
        <v>44521.81</v>
      </c>
      <c r="G9" s="39">
        <v>48543.7</v>
      </c>
      <c r="H9" s="46">
        <v>48660</v>
      </c>
      <c r="I9" s="39">
        <v>37751.42</v>
      </c>
      <c r="J9" s="39">
        <v>50334.68</v>
      </c>
      <c r="K9" s="115">
        <f>[3]Sheet1!L105</f>
        <v>60438.34</v>
      </c>
      <c r="L9" s="83"/>
    </row>
    <row r="10" spans="1:12" x14ac:dyDescent="0.25">
      <c r="A10" s="2">
        <v>2</v>
      </c>
      <c r="B10" s="2">
        <v>531</v>
      </c>
      <c r="C10" s="2">
        <v>51030</v>
      </c>
      <c r="D10" s="3" t="s">
        <v>32</v>
      </c>
      <c r="E10" s="39">
        <v>25076</v>
      </c>
      <c r="F10" s="39">
        <v>25677.82</v>
      </c>
      <c r="G10" s="39">
        <v>28482.720000000001</v>
      </c>
      <c r="H10" s="46">
        <v>30806</v>
      </c>
      <c r="I10" s="39">
        <v>22685.5</v>
      </c>
      <c r="J10" s="39">
        <v>30248.01</v>
      </c>
      <c r="K10" s="115">
        <f>[3]Sheet1!L106</f>
        <v>31732.29</v>
      </c>
      <c r="L10" s="83"/>
    </row>
    <row r="11" spans="1:12" x14ac:dyDescent="0.25">
      <c r="A11" s="2">
        <v>2</v>
      </c>
      <c r="B11" s="2">
        <v>531</v>
      </c>
      <c r="C11" s="2">
        <v>51040</v>
      </c>
      <c r="D11" s="3" t="s">
        <v>58</v>
      </c>
      <c r="E11" s="39">
        <v>0</v>
      </c>
      <c r="F11" s="39">
        <v>9.02</v>
      </c>
      <c r="G11" s="39">
        <v>0</v>
      </c>
      <c r="H11" s="46">
        <f>'[1]2012'!F705</f>
        <v>0</v>
      </c>
      <c r="I11" s="39">
        <v>0</v>
      </c>
      <c r="J11" s="39">
        <v>0</v>
      </c>
      <c r="K11" s="39">
        <v>0</v>
      </c>
      <c r="L11" s="1"/>
    </row>
    <row r="12" spans="1:12" x14ac:dyDescent="0.25">
      <c r="A12" s="2">
        <v>2</v>
      </c>
      <c r="B12" s="2">
        <v>531</v>
      </c>
      <c r="C12" s="2">
        <v>51050</v>
      </c>
      <c r="D12" s="3" t="s">
        <v>82</v>
      </c>
      <c r="E12" s="39">
        <v>0</v>
      </c>
      <c r="F12" s="39">
        <v>0</v>
      </c>
      <c r="G12" s="39">
        <v>0</v>
      </c>
      <c r="H12" s="46">
        <v>0</v>
      </c>
      <c r="I12" s="39">
        <v>0</v>
      </c>
      <c r="J12" s="39">
        <v>0</v>
      </c>
      <c r="K12" s="39">
        <v>0</v>
      </c>
      <c r="L12" s="1"/>
    </row>
    <row r="13" spans="1:12" ht="14.25" customHeight="1" x14ac:dyDescent="0.25">
      <c r="A13" s="253" t="s">
        <v>158</v>
      </c>
      <c r="B13" s="254"/>
      <c r="C13" s="254"/>
      <c r="D13" s="254"/>
      <c r="E13" s="40">
        <f>SUM(E8:E12)</f>
        <v>110574</v>
      </c>
      <c r="F13" s="40">
        <f t="shared" ref="F13:K13" si="0">SUM(F8:F12)</f>
        <v>104169.92</v>
      </c>
      <c r="G13" s="40">
        <f t="shared" si="0"/>
        <v>115740.18</v>
      </c>
      <c r="H13" s="40">
        <f>SUM(H8:H12)</f>
        <v>117478</v>
      </c>
      <c r="I13" s="40">
        <f t="shared" si="0"/>
        <v>89038.51999999999</v>
      </c>
      <c r="J13" s="40">
        <f t="shared" si="0"/>
        <v>118718.68999999999</v>
      </c>
      <c r="K13" s="40">
        <f t="shared" si="0"/>
        <v>131760.33499999999</v>
      </c>
      <c r="L13" s="1"/>
    </row>
    <row r="14" spans="1:12" x14ac:dyDescent="0.25">
      <c r="A14" s="255" t="s">
        <v>161</v>
      </c>
      <c r="B14" s="255"/>
      <c r="C14" s="255"/>
      <c r="D14" s="255"/>
      <c r="E14" s="259"/>
      <c r="F14" s="259"/>
      <c r="G14" s="259"/>
      <c r="H14" s="259"/>
      <c r="I14" s="259"/>
      <c r="J14" s="259"/>
      <c r="K14" s="259"/>
      <c r="L14" s="1"/>
    </row>
    <row r="15" spans="1:12" x14ac:dyDescent="0.25">
      <c r="A15" s="2">
        <v>2</v>
      </c>
      <c r="B15" s="2">
        <v>531</v>
      </c>
      <c r="C15" s="2">
        <v>52010</v>
      </c>
      <c r="D15" s="3" t="s">
        <v>3</v>
      </c>
      <c r="E15" s="39">
        <v>3985</v>
      </c>
      <c r="F15" s="39">
        <v>1683.31</v>
      </c>
      <c r="G15" s="39">
        <v>2868.82</v>
      </c>
      <c r="H15" s="46">
        <v>3000</v>
      </c>
      <c r="I15" s="39">
        <v>1150.81</v>
      </c>
      <c r="J15" s="39">
        <v>1535</v>
      </c>
      <c r="K15" s="39">
        <v>3000</v>
      </c>
      <c r="L15" s="1"/>
    </row>
    <row r="16" spans="1:12" x14ac:dyDescent="0.25">
      <c r="A16" s="2">
        <v>2</v>
      </c>
      <c r="B16" s="2">
        <v>531</v>
      </c>
      <c r="C16" s="2">
        <v>52020</v>
      </c>
      <c r="D16" s="3" t="s">
        <v>34</v>
      </c>
      <c r="E16" s="39">
        <v>540</v>
      </c>
      <c r="F16" s="39">
        <v>294.63</v>
      </c>
      <c r="G16" s="39">
        <v>668.23</v>
      </c>
      <c r="H16" s="46">
        <v>750</v>
      </c>
      <c r="I16" s="39">
        <v>204.43</v>
      </c>
      <c r="J16" s="39">
        <v>354</v>
      </c>
      <c r="K16" s="39">
        <v>750</v>
      </c>
      <c r="L16" s="1" t="s">
        <v>405</v>
      </c>
    </row>
    <row r="17" spans="1:12" x14ac:dyDescent="0.25">
      <c r="A17" s="2">
        <v>2</v>
      </c>
      <c r="B17" s="2">
        <v>531</v>
      </c>
      <c r="C17" s="2">
        <v>52040</v>
      </c>
      <c r="D17" s="3" t="s">
        <v>59</v>
      </c>
      <c r="E17" s="39">
        <v>0</v>
      </c>
      <c r="F17" s="39">
        <v>0</v>
      </c>
      <c r="G17" s="39">
        <v>0</v>
      </c>
      <c r="H17" s="46">
        <v>0</v>
      </c>
      <c r="I17" s="39">
        <v>0</v>
      </c>
      <c r="J17" s="39">
        <v>0</v>
      </c>
      <c r="K17" s="39">
        <v>0</v>
      </c>
      <c r="L17" s="1"/>
    </row>
    <row r="18" spans="1:12" x14ac:dyDescent="0.25">
      <c r="A18" s="2">
        <v>2</v>
      </c>
      <c r="B18" s="2">
        <v>531</v>
      </c>
      <c r="C18" s="2">
        <v>52050</v>
      </c>
      <c r="D18" s="3" t="s">
        <v>60</v>
      </c>
      <c r="E18" s="39">
        <v>0</v>
      </c>
      <c r="F18" s="39">
        <v>17.96</v>
      </c>
      <c r="G18" s="39">
        <v>0</v>
      </c>
      <c r="H18" s="46">
        <v>500</v>
      </c>
      <c r="I18" s="39">
        <v>0</v>
      </c>
      <c r="J18" s="39">
        <v>0</v>
      </c>
      <c r="K18" s="39">
        <v>500</v>
      </c>
      <c r="L18" s="1" t="s">
        <v>405</v>
      </c>
    </row>
    <row r="19" spans="1:12" x14ac:dyDescent="0.25">
      <c r="A19" s="2">
        <v>2</v>
      </c>
      <c r="B19" s="2">
        <v>531</v>
      </c>
      <c r="C19" s="2">
        <v>52060</v>
      </c>
      <c r="D19" s="3" t="s">
        <v>61</v>
      </c>
      <c r="E19" s="39">
        <v>0</v>
      </c>
      <c r="F19" s="39">
        <v>0</v>
      </c>
      <c r="G19" s="39">
        <v>0</v>
      </c>
      <c r="H19" s="46">
        <v>0</v>
      </c>
      <c r="I19" s="39">
        <v>0</v>
      </c>
      <c r="J19" s="39">
        <v>0</v>
      </c>
      <c r="K19" s="39">
        <v>0</v>
      </c>
      <c r="L19" s="1"/>
    </row>
    <row r="20" spans="1:12" x14ac:dyDescent="0.25">
      <c r="A20" s="2">
        <v>2</v>
      </c>
      <c r="B20" s="2">
        <v>531</v>
      </c>
      <c r="C20" s="2">
        <v>52070</v>
      </c>
      <c r="D20" s="3" t="s">
        <v>62</v>
      </c>
      <c r="E20" s="39">
        <v>0</v>
      </c>
      <c r="F20" s="39">
        <v>0</v>
      </c>
      <c r="G20" s="39">
        <v>0</v>
      </c>
      <c r="H20" s="46">
        <v>0</v>
      </c>
      <c r="I20" s="39">
        <v>0</v>
      </c>
      <c r="J20" s="39">
        <v>0</v>
      </c>
      <c r="K20" s="39">
        <v>0</v>
      </c>
      <c r="L20" s="1"/>
    </row>
    <row r="21" spans="1:12" x14ac:dyDescent="0.25">
      <c r="A21" s="2">
        <v>2</v>
      </c>
      <c r="B21" s="2">
        <v>531</v>
      </c>
      <c r="C21" s="2">
        <v>52090</v>
      </c>
      <c r="D21" s="3" t="s">
        <v>64</v>
      </c>
      <c r="E21" s="39">
        <v>0</v>
      </c>
      <c r="F21" s="39">
        <v>0</v>
      </c>
      <c r="G21" s="39">
        <v>0</v>
      </c>
      <c r="H21" s="46">
        <v>0</v>
      </c>
      <c r="I21" s="39">
        <v>0</v>
      </c>
      <c r="J21" s="39">
        <v>0</v>
      </c>
      <c r="K21" s="39">
        <v>0</v>
      </c>
      <c r="L21" s="1"/>
    </row>
    <row r="22" spans="1:12" x14ac:dyDescent="0.25">
      <c r="A22" s="2">
        <v>2</v>
      </c>
      <c r="B22" s="2">
        <v>531</v>
      </c>
      <c r="C22" s="2">
        <v>52110</v>
      </c>
      <c r="D22" s="3" t="s">
        <v>5</v>
      </c>
      <c r="E22" s="39">
        <v>3037</v>
      </c>
      <c r="F22" s="39">
        <v>3005.61</v>
      </c>
      <c r="G22" s="39">
        <v>4412.28</v>
      </c>
      <c r="H22" s="46">
        <v>5000</v>
      </c>
      <c r="I22" s="39">
        <v>2717.41</v>
      </c>
      <c r="J22" s="39">
        <v>5000</v>
      </c>
      <c r="K22" s="39">
        <v>5000</v>
      </c>
      <c r="L22" s="1"/>
    </row>
    <row r="23" spans="1:12" hidden="1" x14ac:dyDescent="0.25">
      <c r="A23" s="2">
        <v>2</v>
      </c>
      <c r="B23" s="2">
        <v>531</v>
      </c>
      <c r="C23" s="2">
        <v>52125</v>
      </c>
      <c r="D23" s="3" t="s">
        <v>198</v>
      </c>
      <c r="E23" s="39">
        <f>'[4]Trial Balance'!I882</f>
        <v>0</v>
      </c>
      <c r="F23" s="39">
        <f>'[5]Trial Balance'!I882</f>
        <v>0</v>
      </c>
      <c r="G23" s="39">
        <f>'[8]Trial Balance'!I176</f>
        <v>0</v>
      </c>
      <c r="H23" s="46">
        <v>0</v>
      </c>
      <c r="I23" s="46">
        <v>0</v>
      </c>
      <c r="J23" s="46">
        <v>0</v>
      </c>
      <c r="K23" s="39"/>
      <c r="L23" s="1"/>
    </row>
    <row r="24" spans="1:12" x14ac:dyDescent="0.25">
      <c r="A24" s="244" t="s">
        <v>159</v>
      </c>
      <c r="B24" s="244"/>
      <c r="C24" s="244"/>
      <c r="D24" s="244"/>
      <c r="E24" s="40">
        <f>SUM(E15:E23)-1</f>
        <v>7561</v>
      </c>
      <c r="F24" s="40">
        <f t="shared" ref="F24:K24" si="1">SUM(F15:F23)</f>
        <v>5001.51</v>
      </c>
      <c r="G24" s="40">
        <f t="shared" si="1"/>
        <v>7949.33</v>
      </c>
      <c r="H24" s="40">
        <f t="shared" si="1"/>
        <v>9250</v>
      </c>
      <c r="I24" s="40">
        <f t="shared" si="1"/>
        <v>4072.6499999999996</v>
      </c>
      <c r="J24" s="40">
        <f t="shared" si="1"/>
        <v>6889</v>
      </c>
      <c r="K24" s="40">
        <f t="shared" si="1"/>
        <v>9250</v>
      </c>
      <c r="L24" s="1"/>
    </row>
    <row r="25" spans="1:12" x14ac:dyDescent="0.25">
      <c r="A25" s="246" t="s">
        <v>160</v>
      </c>
      <c r="B25" s="246"/>
      <c r="C25" s="246"/>
      <c r="D25" s="246"/>
      <c r="E25" s="261"/>
      <c r="F25" s="261"/>
      <c r="G25" s="261"/>
      <c r="H25" s="261"/>
      <c r="I25" s="261"/>
      <c r="J25" s="261"/>
      <c r="K25" s="261"/>
      <c r="L25" s="1"/>
    </row>
    <row r="26" spans="1:12" s="137" customFormat="1" x14ac:dyDescent="0.25">
      <c r="A26" s="2">
        <v>2</v>
      </c>
      <c r="B26" s="2">
        <v>531</v>
      </c>
      <c r="C26" s="2">
        <v>50693</v>
      </c>
      <c r="D26" s="113" t="s">
        <v>397</v>
      </c>
      <c r="E26" s="139">
        <v>512699</v>
      </c>
      <c r="F26" s="139">
        <v>594698.88</v>
      </c>
      <c r="G26" s="139">
        <v>355382.48</v>
      </c>
      <c r="H26" s="139">
        <v>670846</v>
      </c>
      <c r="I26" s="139">
        <v>500893.72</v>
      </c>
      <c r="J26" s="139">
        <v>579645</v>
      </c>
      <c r="K26" s="138">
        <v>740849</v>
      </c>
      <c r="L26" s="1"/>
    </row>
    <row r="27" spans="1:12" x14ac:dyDescent="0.25">
      <c r="A27" s="2">
        <v>2</v>
      </c>
      <c r="B27" s="2">
        <v>531</v>
      </c>
      <c r="C27" s="2">
        <v>53010</v>
      </c>
      <c r="D27" s="3" t="s">
        <v>36</v>
      </c>
      <c r="E27" s="39">
        <v>20367</v>
      </c>
      <c r="F27" s="39">
        <v>24770.799999999999</v>
      </c>
      <c r="G27" s="39">
        <v>32798.18</v>
      </c>
      <c r="H27" s="46">
        <v>25000</v>
      </c>
      <c r="I27" s="39">
        <v>28305.32</v>
      </c>
      <c r="J27" s="39">
        <v>37740</v>
      </c>
      <c r="K27" s="39">
        <v>38000</v>
      </c>
      <c r="L27" s="1"/>
    </row>
    <row r="28" spans="1:12" x14ac:dyDescent="0.25">
      <c r="A28" s="2">
        <v>2</v>
      </c>
      <c r="B28" s="2">
        <v>531</v>
      </c>
      <c r="C28" s="2">
        <v>53030</v>
      </c>
      <c r="D28" s="3" t="s">
        <v>6</v>
      </c>
      <c r="E28" s="39">
        <v>6581</v>
      </c>
      <c r="F28" s="39">
        <v>6825.81</v>
      </c>
      <c r="G28" s="39">
        <v>9046.76</v>
      </c>
      <c r="H28" s="46">
        <v>9100</v>
      </c>
      <c r="I28" s="39">
        <v>7405.68</v>
      </c>
      <c r="J28" s="39">
        <v>7406</v>
      </c>
      <c r="K28" s="39">
        <v>9100</v>
      </c>
      <c r="L28" s="1"/>
    </row>
    <row r="29" spans="1:12" x14ac:dyDescent="0.25">
      <c r="A29" s="2">
        <v>2</v>
      </c>
      <c r="B29" s="2">
        <v>531</v>
      </c>
      <c r="C29" s="2">
        <v>53060</v>
      </c>
      <c r="D29" s="3" t="s">
        <v>8</v>
      </c>
      <c r="E29" s="39">
        <v>1411</v>
      </c>
      <c r="F29" s="39">
        <v>2209.04</v>
      </c>
      <c r="G29" s="39">
        <v>1187.04</v>
      </c>
      <c r="H29" s="46">
        <v>2500</v>
      </c>
      <c r="I29" s="39">
        <v>427.35</v>
      </c>
      <c r="J29" s="39">
        <v>427</v>
      </c>
      <c r="K29" s="39">
        <v>2500</v>
      </c>
      <c r="L29" s="1"/>
    </row>
    <row r="30" spans="1:12" x14ac:dyDescent="0.25">
      <c r="A30" s="2">
        <v>2</v>
      </c>
      <c r="B30" s="2">
        <v>531</v>
      </c>
      <c r="C30" s="2">
        <v>53070</v>
      </c>
      <c r="D30" s="3" t="s">
        <v>9</v>
      </c>
      <c r="E30" s="39">
        <v>0</v>
      </c>
      <c r="F30" s="39">
        <v>0</v>
      </c>
      <c r="G30" s="39">
        <v>0</v>
      </c>
      <c r="H30" s="46">
        <v>0</v>
      </c>
      <c r="I30" s="39">
        <v>0</v>
      </c>
      <c r="J30" s="39">
        <v>0</v>
      </c>
      <c r="K30" s="39">
        <v>0</v>
      </c>
      <c r="L30" s="1"/>
    </row>
    <row r="31" spans="1:12" x14ac:dyDescent="0.25">
      <c r="A31" s="2">
        <v>2</v>
      </c>
      <c r="B31" s="2">
        <v>531</v>
      </c>
      <c r="C31" s="2">
        <v>53080</v>
      </c>
      <c r="D31" s="3" t="s">
        <v>37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1"/>
    </row>
    <row r="32" spans="1:12" x14ac:dyDescent="0.25">
      <c r="A32" s="2">
        <v>2</v>
      </c>
      <c r="B32" s="2">
        <v>531</v>
      </c>
      <c r="C32" s="2">
        <v>53090</v>
      </c>
      <c r="D32" s="3" t="s">
        <v>65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1"/>
    </row>
    <row r="33" spans="1:12" x14ac:dyDescent="0.25">
      <c r="A33" s="2">
        <v>2</v>
      </c>
      <c r="B33" s="2">
        <v>531</v>
      </c>
      <c r="C33" s="2">
        <v>53110</v>
      </c>
      <c r="D33" s="3" t="s">
        <v>11</v>
      </c>
      <c r="E33" s="39">
        <v>864</v>
      </c>
      <c r="F33" s="39">
        <v>301</v>
      </c>
      <c r="G33" s="39">
        <v>351</v>
      </c>
      <c r="H33" s="46">
        <v>875</v>
      </c>
      <c r="I33" s="39">
        <v>276</v>
      </c>
      <c r="J33" s="39">
        <v>351</v>
      </c>
      <c r="K33" s="39">
        <v>875</v>
      </c>
      <c r="L33" s="1"/>
    </row>
    <row r="34" spans="1:12" x14ac:dyDescent="0.25">
      <c r="A34" s="2">
        <v>2</v>
      </c>
      <c r="B34" s="2">
        <v>531</v>
      </c>
      <c r="C34" s="2">
        <v>53130</v>
      </c>
      <c r="D34" s="3" t="s">
        <v>12</v>
      </c>
      <c r="E34" s="39">
        <v>8931</v>
      </c>
      <c r="F34" s="39">
        <v>9484.89</v>
      </c>
      <c r="G34" s="39">
        <v>9690.14</v>
      </c>
      <c r="H34" s="46">
        <v>10000</v>
      </c>
      <c r="I34" s="39">
        <v>4313.7</v>
      </c>
      <c r="J34" s="39">
        <v>10825</v>
      </c>
      <c r="K34" s="39">
        <v>13000</v>
      </c>
      <c r="L34" s="1"/>
    </row>
    <row r="35" spans="1:12" x14ac:dyDescent="0.25">
      <c r="A35" s="2">
        <v>2</v>
      </c>
      <c r="B35" s="2">
        <v>531</v>
      </c>
      <c r="C35" s="2">
        <v>53150</v>
      </c>
      <c r="D35" s="3" t="s">
        <v>13</v>
      </c>
      <c r="E35" s="39">
        <v>960</v>
      </c>
      <c r="F35" s="39">
        <v>402.5</v>
      </c>
      <c r="G35" s="39">
        <v>250</v>
      </c>
      <c r="H35" s="46">
        <v>1250</v>
      </c>
      <c r="I35" s="39">
        <v>260</v>
      </c>
      <c r="J35" s="39">
        <v>260</v>
      </c>
      <c r="K35" s="39">
        <v>1250</v>
      </c>
      <c r="L35" s="1"/>
    </row>
    <row r="36" spans="1:12" x14ac:dyDescent="0.25">
      <c r="A36" s="2">
        <v>2</v>
      </c>
      <c r="B36" s="2">
        <v>531</v>
      </c>
      <c r="C36" s="2">
        <v>53160</v>
      </c>
      <c r="D36" s="3" t="s">
        <v>97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 t="s">
        <v>431</v>
      </c>
      <c r="K36" s="39">
        <v>0</v>
      </c>
      <c r="L36" s="1"/>
    </row>
    <row r="37" spans="1:12" x14ac:dyDescent="0.25">
      <c r="A37" s="2">
        <v>2</v>
      </c>
      <c r="B37" s="2">
        <v>531</v>
      </c>
      <c r="C37" s="2">
        <v>53170</v>
      </c>
      <c r="D37" s="3" t="s">
        <v>15</v>
      </c>
      <c r="E37" s="39">
        <v>2101</v>
      </c>
      <c r="F37" s="39">
        <v>1192.8499999999999</v>
      </c>
      <c r="G37" s="39">
        <v>4709.45</v>
      </c>
      <c r="H37" s="46">
        <v>1500</v>
      </c>
      <c r="I37" s="39">
        <v>3986.38</v>
      </c>
      <c r="J37" s="39">
        <v>3986</v>
      </c>
      <c r="K37" s="39">
        <v>6000</v>
      </c>
      <c r="L37" s="1" t="s">
        <v>464</v>
      </c>
    </row>
    <row r="38" spans="1:12" s="167" customFormat="1" x14ac:dyDescent="0.25">
      <c r="A38" s="2">
        <v>2</v>
      </c>
      <c r="B38" s="2">
        <v>531</v>
      </c>
      <c r="C38" s="2">
        <v>53172</v>
      </c>
      <c r="D38" s="113" t="s">
        <v>408</v>
      </c>
      <c r="E38" s="39">
        <v>0</v>
      </c>
      <c r="F38" s="39">
        <v>0</v>
      </c>
      <c r="G38" s="39">
        <v>192</v>
      </c>
      <c r="H38" s="46">
        <v>210</v>
      </c>
      <c r="I38" s="39">
        <v>288</v>
      </c>
      <c r="J38" s="39">
        <v>288</v>
      </c>
      <c r="K38" s="39">
        <v>300</v>
      </c>
      <c r="L38" s="1"/>
    </row>
    <row r="39" spans="1:12" s="167" customFormat="1" x14ac:dyDescent="0.25">
      <c r="A39" s="2">
        <v>2</v>
      </c>
      <c r="B39" s="2">
        <v>531</v>
      </c>
      <c r="C39" s="2">
        <v>53173</v>
      </c>
      <c r="D39" s="113" t="s">
        <v>409</v>
      </c>
      <c r="E39" s="39">
        <v>0</v>
      </c>
      <c r="F39" s="39">
        <v>1550</v>
      </c>
      <c r="G39" s="39">
        <v>1559.98</v>
      </c>
      <c r="H39" s="46">
        <v>1560</v>
      </c>
      <c r="I39" s="39">
        <v>0</v>
      </c>
      <c r="J39" s="39">
        <v>1560</v>
      </c>
      <c r="K39" s="39">
        <v>1560</v>
      </c>
      <c r="L39" s="1"/>
    </row>
    <row r="40" spans="1:12" s="181" customFormat="1" x14ac:dyDescent="0.25">
      <c r="A40" s="2">
        <v>2</v>
      </c>
      <c r="B40" s="2">
        <v>531</v>
      </c>
      <c r="C40" s="2">
        <v>53174</v>
      </c>
      <c r="D40" s="113" t="s">
        <v>472</v>
      </c>
      <c r="E40" s="39">
        <v>0</v>
      </c>
      <c r="F40" s="39">
        <v>0</v>
      </c>
      <c r="G40" s="39">
        <v>0</v>
      </c>
      <c r="H40" s="46">
        <v>0</v>
      </c>
      <c r="I40" s="39">
        <v>1461.73</v>
      </c>
      <c r="J40" s="39">
        <v>2192.63</v>
      </c>
      <c r="K40" s="39">
        <v>5000</v>
      </c>
      <c r="L40" s="1"/>
    </row>
    <row r="41" spans="1:12" x14ac:dyDescent="0.25">
      <c r="A41" s="2">
        <v>2</v>
      </c>
      <c r="B41" s="2">
        <v>531</v>
      </c>
      <c r="C41" s="2">
        <v>53180</v>
      </c>
      <c r="D41" s="3" t="s">
        <v>39</v>
      </c>
      <c r="E41" s="39">
        <v>3002</v>
      </c>
      <c r="F41" s="39">
        <v>2979.21</v>
      </c>
      <c r="G41" s="39">
        <v>2732.92</v>
      </c>
      <c r="H41" s="46">
        <v>3100</v>
      </c>
      <c r="I41" s="39">
        <v>2458.19</v>
      </c>
      <c r="J41" s="39">
        <v>3277.36</v>
      </c>
      <c r="K41" s="39">
        <v>3500</v>
      </c>
      <c r="L41" s="1"/>
    </row>
    <row r="42" spans="1:12" x14ac:dyDescent="0.25">
      <c r="A42" s="243" t="s">
        <v>163</v>
      </c>
      <c r="B42" s="244"/>
      <c r="C42" s="244"/>
      <c r="D42" s="244"/>
      <c r="E42" s="40">
        <f>SUM(E26:E41)-1</f>
        <v>556915</v>
      </c>
      <c r="F42" s="40">
        <f t="shared" ref="F42:K42" si="2">SUM(F26:F41)</f>
        <v>644414.9800000001</v>
      </c>
      <c r="G42" s="40">
        <f t="shared" si="2"/>
        <v>417899.94999999995</v>
      </c>
      <c r="H42" s="40">
        <f t="shared" si="2"/>
        <v>725941</v>
      </c>
      <c r="I42" s="40">
        <f t="shared" si="2"/>
        <v>550076.06999999983</v>
      </c>
      <c r="J42" s="40">
        <f t="shared" si="2"/>
        <v>647957.99</v>
      </c>
      <c r="K42" s="40">
        <f t="shared" si="2"/>
        <v>821934</v>
      </c>
      <c r="L42" s="1"/>
    </row>
    <row r="43" spans="1:12" x14ac:dyDescent="0.25">
      <c r="A43" s="245" t="s">
        <v>164</v>
      </c>
      <c r="B43" s="245"/>
      <c r="C43" s="245"/>
      <c r="D43" s="245"/>
      <c r="E43" s="259"/>
      <c r="F43" s="259"/>
      <c r="G43" s="259"/>
      <c r="H43" s="259"/>
      <c r="I43" s="259"/>
      <c r="J43" s="259"/>
      <c r="K43" s="259"/>
      <c r="L43" s="1"/>
    </row>
    <row r="44" spans="1:12" x14ac:dyDescent="0.25">
      <c r="A44" s="2">
        <v>2</v>
      </c>
      <c r="B44" s="2">
        <v>531</v>
      </c>
      <c r="C44" s="2">
        <v>54010</v>
      </c>
      <c r="D44" s="3" t="s">
        <v>16</v>
      </c>
      <c r="E44" s="39">
        <f>'[4]Trial Balance'!I895</f>
        <v>0</v>
      </c>
      <c r="F44" s="46">
        <v>0</v>
      </c>
      <c r="G44" s="46">
        <v>0</v>
      </c>
      <c r="H44" s="46">
        <v>0</v>
      </c>
      <c r="I44" s="39">
        <v>0</v>
      </c>
      <c r="J44" s="39">
        <v>0</v>
      </c>
      <c r="K44" s="39">
        <v>0</v>
      </c>
      <c r="L44" s="1"/>
    </row>
    <row r="45" spans="1:12" x14ac:dyDescent="0.25">
      <c r="A45" s="243" t="s">
        <v>166</v>
      </c>
      <c r="B45" s="244"/>
      <c r="C45" s="244"/>
      <c r="D45" s="244"/>
      <c r="E45" s="40">
        <f t="shared" ref="E45:K45" si="3">SUM(E44:E44)</f>
        <v>0</v>
      </c>
      <c r="F45" s="40">
        <f t="shared" si="3"/>
        <v>0</v>
      </c>
      <c r="G45" s="40">
        <f t="shared" si="3"/>
        <v>0</v>
      </c>
      <c r="H45" s="40">
        <f t="shared" si="3"/>
        <v>0</v>
      </c>
      <c r="I45" s="40">
        <f t="shared" si="3"/>
        <v>0</v>
      </c>
      <c r="J45" s="40">
        <f t="shared" si="3"/>
        <v>0</v>
      </c>
      <c r="K45" s="40">
        <f t="shared" si="3"/>
        <v>0</v>
      </c>
      <c r="L45" s="1"/>
    </row>
    <row r="46" spans="1:12" x14ac:dyDescent="0.25">
      <c r="A46" s="245" t="s">
        <v>165</v>
      </c>
      <c r="B46" s="246"/>
      <c r="C46" s="246"/>
      <c r="D46" s="246"/>
      <c r="E46" s="261"/>
      <c r="F46" s="261"/>
      <c r="G46" s="261"/>
      <c r="H46" s="261"/>
      <c r="I46" s="261"/>
      <c r="J46" s="261"/>
      <c r="K46" s="261"/>
      <c r="L46" s="1"/>
    </row>
    <row r="47" spans="1:12" x14ac:dyDescent="0.25">
      <c r="A47" s="2">
        <v>2</v>
      </c>
      <c r="B47" s="2">
        <v>531</v>
      </c>
      <c r="C47" s="2">
        <v>55010</v>
      </c>
      <c r="D47" s="3" t="s">
        <v>18</v>
      </c>
      <c r="E47" s="39">
        <v>0</v>
      </c>
      <c r="F47" s="39">
        <v>0</v>
      </c>
      <c r="G47" s="39">
        <v>0</v>
      </c>
      <c r="H47" s="46">
        <v>0</v>
      </c>
      <c r="I47" s="39">
        <v>0</v>
      </c>
      <c r="J47" s="39">
        <v>0</v>
      </c>
      <c r="K47" s="39">
        <v>0</v>
      </c>
      <c r="L47" s="1"/>
    </row>
    <row r="48" spans="1:12" x14ac:dyDescent="0.25">
      <c r="A48" s="2">
        <v>2</v>
      </c>
      <c r="B48" s="2">
        <v>531</v>
      </c>
      <c r="C48" s="2">
        <v>55020</v>
      </c>
      <c r="D48" s="3" t="s">
        <v>43</v>
      </c>
      <c r="E48" s="39">
        <v>0</v>
      </c>
      <c r="F48" s="39">
        <v>0</v>
      </c>
      <c r="G48" s="39">
        <v>0</v>
      </c>
      <c r="H48" s="46">
        <v>0</v>
      </c>
      <c r="I48" s="39">
        <v>0</v>
      </c>
      <c r="J48" s="39">
        <v>0</v>
      </c>
      <c r="K48" s="39">
        <v>0</v>
      </c>
      <c r="L48" s="1"/>
    </row>
    <row r="49" spans="1:12" x14ac:dyDescent="0.25">
      <c r="A49" s="2">
        <v>2</v>
      </c>
      <c r="B49" s="2">
        <v>531</v>
      </c>
      <c r="C49" s="2">
        <v>55030</v>
      </c>
      <c r="D49" s="3" t="s">
        <v>70</v>
      </c>
      <c r="E49" s="39">
        <v>0</v>
      </c>
      <c r="F49" s="39">
        <v>0</v>
      </c>
      <c r="G49" s="39">
        <v>0</v>
      </c>
      <c r="H49" s="46">
        <v>0</v>
      </c>
      <c r="I49" s="39">
        <v>0</v>
      </c>
      <c r="J49" s="39">
        <v>0</v>
      </c>
      <c r="K49" s="39">
        <v>0</v>
      </c>
      <c r="L49" s="1"/>
    </row>
    <row r="50" spans="1:12" x14ac:dyDescent="0.25">
      <c r="A50" s="2">
        <v>2</v>
      </c>
      <c r="B50" s="2">
        <v>531</v>
      </c>
      <c r="C50" s="2">
        <v>55040</v>
      </c>
      <c r="D50" s="3" t="s">
        <v>44</v>
      </c>
      <c r="E50" s="39">
        <v>186</v>
      </c>
      <c r="F50" s="39">
        <v>664</v>
      </c>
      <c r="G50" s="39">
        <v>649.16999999999996</v>
      </c>
      <c r="H50" s="46">
        <v>1500</v>
      </c>
      <c r="I50" s="39">
        <v>82.95</v>
      </c>
      <c r="J50" s="39">
        <v>83</v>
      </c>
      <c r="K50" s="39">
        <v>1000</v>
      </c>
      <c r="L50" s="1"/>
    </row>
    <row r="51" spans="1:12" x14ac:dyDescent="0.25">
      <c r="A51" s="2">
        <v>2</v>
      </c>
      <c r="B51" s="2">
        <v>531</v>
      </c>
      <c r="C51" s="2">
        <v>55070</v>
      </c>
      <c r="D51" s="3" t="s">
        <v>15</v>
      </c>
      <c r="E51" s="39">
        <v>0</v>
      </c>
      <c r="F51" s="39">
        <v>0</v>
      </c>
      <c r="G51" s="39">
        <v>2531.15</v>
      </c>
      <c r="H51" s="46">
        <v>5000</v>
      </c>
      <c r="I51" s="39">
        <v>0</v>
      </c>
      <c r="J51" s="39">
        <v>0</v>
      </c>
      <c r="K51" s="39">
        <v>5000</v>
      </c>
      <c r="L51" s="1"/>
    </row>
    <row r="52" spans="1:12" x14ac:dyDescent="0.25">
      <c r="A52" s="244" t="s">
        <v>167</v>
      </c>
      <c r="B52" s="244"/>
      <c r="C52" s="244"/>
      <c r="D52" s="244"/>
      <c r="E52" s="40">
        <f>SUM(E47:E51)</f>
        <v>186</v>
      </c>
      <c r="F52" s="40">
        <f t="shared" ref="F52:K52" si="4">SUM(F47:F51)</f>
        <v>664</v>
      </c>
      <c r="G52" s="40">
        <f t="shared" si="4"/>
        <v>3180.32</v>
      </c>
      <c r="H52" s="40">
        <f t="shared" si="4"/>
        <v>6500</v>
      </c>
      <c r="I52" s="40">
        <f t="shared" si="4"/>
        <v>82.95</v>
      </c>
      <c r="J52" s="40">
        <f t="shared" si="4"/>
        <v>83</v>
      </c>
      <c r="K52" s="40">
        <f t="shared" si="4"/>
        <v>6000</v>
      </c>
      <c r="L52" s="1"/>
    </row>
    <row r="53" spans="1:12" x14ac:dyDescent="0.25">
      <c r="A53" s="263" t="s">
        <v>168</v>
      </c>
      <c r="B53" s="263"/>
      <c r="C53" s="263"/>
      <c r="D53" s="263"/>
      <c r="E53" s="261"/>
      <c r="F53" s="261"/>
      <c r="G53" s="261"/>
      <c r="H53" s="261"/>
      <c r="I53" s="261"/>
      <c r="J53" s="261"/>
      <c r="K53" s="261"/>
      <c r="L53" s="1"/>
    </row>
    <row r="54" spans="1:12" x14ac:dyDescent="0.25">
      <c r="A54" s="2">
        <v>2</v>
      </c>
      <c r="B54" s="2">
        <v>531</v>
      </c>
      <c r="C54" s="2">
        <v>56010</v>
      </c>
      <c r="D54" s="3" t="s">
        <v>19</v>
      </c>
      <c r="E54" s="39">
        <v>0</v>
      </c>
      <c r="F54" s="39">
        <v>0</v>
      </c>
      <c r="G54" s="39">
        <v>0</v>
      </c>
      <c r="H54" s="46">
        <v>500</v>
      </c>
      <c r="I54" s="39">
        <v>0</v>
      </c>
      <c r="J54" s="39">
        <v>0</v>
      </c>
      <c r="K54" s="39">
        <v>500</v>
      </c>
      <c r="L54" s="1"/>
    </row>
    <row r="55" spans="1:12" x14ac:dyDescent="0.25">
      <c r="A55" s="2">
        <v>2</v>
      </c>
      <c r="B55" s="2">
        <v>531</v>
      </c>
      <c r="C55" s="2">
        <v>56030</v>
      </c>
      <c r="D55" s="3" t="s">
        <v>20</v>
      </c>
      <c r="E55" s="39">
        <v>0</v>
      </c>
      <c r="F55" s="39">
        <v>0</v>
      </c>
      <c r="G55" s="39">
        <v>0</v>
      </c>
      <c r="H55" s="46">
        <v>0</v>
      </c>
      <c r="I55" s="39">
        <v>0</v>
      </c>
      <c r="J55" s="39">
        <v>0</v>
      </c>
      <c r="K55" s="39">
        <v>0</v>
      </c>
      <c r="L55" s="1"/>
    </row>
    <row r="56" spans="1:12" x14ac:dyDescent="0.25">
      <c r="A56" s="2">
        <v>2</v>
      </c>
      <c r="B56" s="2">
        <v>531</v>
      </c>
      <c r="C56" s="2">
        <v>56040</v>
      </c>
      <c r="D56" s="3" t="s">
        <v>46</v>
      </c>
      <c r="E56" s="39">
        <v>8508</v>
      </c>
      <c r="F56" s="39">
        <v>8193</v>
      </c>
      <c r="G56" s="39">
        <v>8579.4599999999991</v>
      </c>
      <c r="H56" s="46">
        <v>8988</v>
      </c>
      <c r="I56" s="39">
        <v>6811.36</v>
      </c>
      <c r="J56" s="39">
        <v>9081.34</v>
      </c>
      <c r="K56" s="115">
        <f>[3]Sheet1!L107</f>
        <v>10080.5</v>
      </c>
      <c r="L56" s="83"/>
    </row>
    <row r="57" spans="1:12" x14ac:dyDescent="0.25">
      <c r="A57" s="2">
        <v>2</v>
      </c>
      <c r="B57" s="2">
        <v>531</v>
      </c>
      <c r="C57" s="2">
        <v>56050</v>
      </c>
      <c r="D57" s="3" t="s">
        <v>47</v>
      </c>
      <c r="E57" s="39">
        <v>11997</v>
      </c>
      <c r="F57" s="39">
        <v>11246</v>
      </c>
      <c r="G57" s="39">
        <v>10617.26</v>
      </c>
      <c r="H57" s="46">
        <v>14098</v>
      </c>
      <c r="I57" s="39">
        <v>7588.34</v>
      </c>
      <c r="J57" s="39">
        <v>10117.36</v>
      </c>
      <c r="K57" s="115">
        <f>[3]Sheet1!L108</f>
        <v>13506</v>
      </c>
      <c r="L57" s="83"/>
    </row>
    <row r="58" spans="1:12" x14ac:dyDescent="0.25">
      <c r="A58" s="2">
        <v>2</v>
      </c>
      <c r="B58" s="2">
        <v>531</v>
      </c>
      <c r="C58" s="2">
        <v>56070</v>
      </c>
      <c r="D58" s="3" t="s">
        <v>22</v>
      </c>
      <c r="E58" s="39">
        <v>588</v>
      </c>
      <c r="F58" s="39">
        <v>588</v>
      </c>
      <c r="G58" s="39">
        <v>588.25</v>
      </c>
      <c r="H58" s="46">
        <v>670</v>
      </c>
      <c r="I58" s="39">
        <v>683.75</v>
      </c>
      <c r="J58" s="39">
        <v>684</v>
      </c>
      <c r="K58" s="39">
        <v>700</v>
      </c>
      <c r="L58" s="1"/>
    </row>
    <row r="59" spans="1:12" x14ac:dyDescent="0.25">
      <c r="A59" s="2">
        <v>2</v>
      </c>
      <c r="B59" s="2">
        <v>531</v>
      </c>
      <c r="C59" s="2">
        <v>56090</v>
      </c>
      <c r="D59" s="3" t="s">
        <v>49</v>
      </c>
      <c r="E59" s="39">
        <v>19444</v>
      </c>
      <c r="F59" s="39">
        <v>19998</v>
      </c>
      <c r="G59" s="39">
        <v>20499.97</v>
      </c>
      <c r="H59" s="46">
        <v>22710</v>
      </c>
      <c r="I59" s="39">
        <v>16123.04</v>
      </c>
      <c r="J59" s="39">
        <v>21497.35</v>
      </c>
      <c r="K59" s="115">
        <f>[3]Sheet1!L109</f>
        <v>22710</v>
      </c>
      <c r="L59" s="83"/>
    </row>
    <row r="60" spans="1:12" x14ac:dyDescent="0.25">
      <c r="A60" s="2">
        <v>2</v>
      </c>
      <c r="B60" s="2">
        <v>531</v>
      </c>
      <c r="C60" s="2">
        <v>56110</v>
      </c>
      <c r="D60" s="3" t="s">
        <v>50</v>
      </c>
      <c r="E60" s="39">
        <v>271</v>
      </c>
      <c r="F60" s="39">
        <v>447</v>
      </c>
      <c r="G60" s="39">
        <v>321.92</v>
      </c>
      <c r="H60" s="46">
        <v>503</v>
      </c>
      <c r="I60" s="39">
        <v>73.87</v>
      </c>
      <c r="J60" s="39">
        <v>100</v>
      </c>
      <c r="K60" s="115">
        <f>[3]Sheet1!L110</f>
        <v>561.46499999999992</v>
      </c>
      <c r="L60" s="83"/>
    </row>
    <row r="61" spans="1:12" x14ac:dyDescent="0.25">
      <c r="A61" s="2">
        <v>2</v>
      </c>
      <c r="B61" s="2">
        <v>531</v>
      </c>
      <c r="C61" s="2">
        <v>56120</v>
      </c>
      <c r="D61" s="3" t="s">
        <v>51</v>
      </c>
      <c r="E61" s="39">
        <v>23</v>
      </c>
      <c r="F61" s="39">
        <v>426</v>
      </c>
      <c r="G61" s="39">
        <v>22.5</v>
      </c>
      <c r="H61" s="46">
        <v>428</v>
      </c>
      <c r="I61" s="39">
        <v>21.55</v>
      </c>
      <c r="J61" s="39">
        <v>30</v>
      </c>
      <c r="K61" s="115">
        <f>[3]Sheet1!L111</f>
        <v>405</v>
      </c>
      <c r="L61" s="83"/>
    </row>
    <row r="62" spans="1:12" x14ac:dyDescent="0.25">
      <c r="A62" s="2">
        <v>2</v>
      </c>
      <c r="B62" s="2">
        <v>531</v>
      </c>
      <c r="C62" s="2">
        <v>56140</v>
      </c>
      <c r="D62" s="3" t="s">
        <v>52</v>
      </c>
      <c r="E62" s="39">
        <v>0</v>
      </c>
      <c r="F62" s="39">
        <v>0</v>
      </c>
      <c r="G62" s="39">
        <v>0</v>
      </c>
      <c r="H62" s="46">
        <v>0</v>
      </c>
      <c r="I62" s="39"/>
      <c r="J62" s="39">
        <v>0</v>
      </c>
      <c r="K62" s="39">
        <v>0</v>
      </c>
      <c r="L62" s="1"/>
    </row>
    <row r="63" spans="1:12" x14ac:dyDescent="0.25">
      <c r="A63" s="2">
        <v>2</v>
      </c>
      <c r="B63" s="2">
        <v>531</v>
      </c>
      <c r="C63" s="2">
        <v>56150</v>
      </c>
      <c r="D63" s="3" t="s">
        <v>53</v>
      </c>
      <c r="E63" s="39">
        <v>0</v>
      </c>
      <c r="F63" s="39">
        <v>0</v>
      </c>
      <c r="G63" s="39">
        <v>0</v>
      </c>
      <c r="H63" s="46">
        <v>0</v>
      </c>
      <c r="I63" s="39">
        <v>0</v>
      </c>
      <c r="J63" s="39">
        <v>0</v>
      </c>
      <c r="K63" s="39">
        <v>0</v>
      </c>
      <c r="L63" s="1"/>
    </row>
    <row r="64" spans="1:12" x14ac:dyDescent="0.25">
      <c r="A64" s="243" t="s">
        <v>169</v>
      </c>
      <c r="B64" s="244"/>
      <c r="C64" s="244"/>
      <c r="D64" s="244"/>
      <c r="E64" s="40">
        <f>SUM(E54:E63)</f>
        <v>40831</v>
      </c>
      <c r="F64" s="40">
        <f>SUM(F54:F63)</f>
        <v>40898</v>
      </c>
      <c r="G64" s="40">
        <f>SUM(G54:G63)</f>
        <v>40629.360000000001</v>
      </c>
      <c r="H64" s="40">
        <f>SUM(H54:H63)-1</f>
        <v>47896</v>
      </c>
      <c r="I64" s="40">
        <f>SUM(I54:I63)</f>
        <v>31301.91</v>
      </c>
      <c r="J64" s="40">
        <f>SUM(J54:J63)</f>
        <v>41510.050000000003</v>
      </c>
      <c r="K64" s="40">
        <f>SUM(K54:K63)</f>
        <v>48462.964999999997</v>
      </c>
      <c r="L64" s="8"/>
    </row>
    <row r="65" spans="1:12" x14ac:dyDescent="0.25">
      <c r="A65" s="245" t="s">
        <v>170</v>
      </c>
      <c r="B65" s="246"/>
      <c r="C65" s="246"/>
      <c r="D65" s="246"/>
      <c r="E65" s="261"/>
      <c r="F65" s="261"/>
      <c r="G65" s="261"/>
      <c r="H65" s="261"/>
      <c r="I65" s="261"/>
      <c r="J65" s="261"/>
      <c r="K65" s="261"/>
      <c r="L65" s="1"/>
    </row>
    <row r="66" spans="1:12" x14ac:dyDescent="0.25">
      <c r="A66" s="2">
        <v>2</v>
      </c>
      <c r="B66" s="2">
        <v>531</v>
      </c>
      <c r="C66" s="2">
        <v>57010</v>
      </c>
      <c r="D66" s="3" t="s">
        <v>27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1"/>
    </row>
    <row r="67" spans="1:12" x14ac:dyDescent="0.25">
      <c r="A67" s="2">
        <v>2</v>
      </c>
      <c r="B67" s="2">
        <v>531</v>
      </c>
      <c r="C67" s="2">
        <v>57020</v>
      </c>
      <c r="D67" s="3" t="s">
        <v>28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1"/>
    </row>
    <row r="68" spans="1:12" x14ac:dyDescent="0.25">
      <c r="A68" s="2">
        <v>2</v>
      </c>
      <c r="B68" s="2">
        <v>531</v>
      </c>
      <c r="C68" s="2">
        <v>58010</v>
      </c>
      <c r="D68" s="3" t="s">
        <v>29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1"/>
    </row>
    <row r="69" spans="1:12" x14ac:dyDescent="0.25">
      <c r="A69" s="2">
        <v>2</v>
      </c>
      <c r="B69" s="2">
        <v>531</v>
      </c>
      <c r="C69" s="2">
        <v>59010</v>
      </c>
      <c r="D69" s="3" t="s">
        <v>18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1"/>
    </row>
    <row r="70" spans="1:12" x14ac:dyDescent="0.25">
      <c r="A70" s="2">
        <v>2</v>
      </c>
      <c r="B70" s="2">
        <v>531</v>
      </c>
      <c r="C70" s="2">
        <v>59020</v>
      </c>
      <c r="D70" s="3" t="s">
        <v>54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1"/>
    </row>
    <row r="71" spans="1:12" x14ac:dyDescent="0.25">
      <c r="A71" s="2">
        <v>2</v>
      </c>
      <c r="B71" s="2">
        <v>531</v>
      </c>
      <c r="C71" s="2">
        <v>59030</v>
      </c>
      <c r="D71" s="3" t="s">
        <v>70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1"/>
    </row>
    <row r="72" spans="1:12" x14ac:dyDescent="0.25">
      <c r="A72" s="2">
        <v>2</v>
      </c>
      <c r="B72" s="2">
        <v>531</v>
      </c>
      <c r="C72" s="168">
        <v>59040</v>
      </c>
      <c r="D72" s="3" t="s">
        <v>86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1"/>
    </row>
    <row r="73" spans="1:12" x14ac:dyDescent="0.25">
      <c r="A73" s="2">
        <v>2</v>
      </c>
      <c r="B73" s="2">
        <v>531</v>
      </c>
      <c r="C73" s="2">
        <v>59050</v>
      </c>
      <c r="D73" s="3" t="s">
        <v>126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1"/>
    </row>
    <row r="74" spans="1:12" x14ac:dyDescent="0.25">
      <c r="A74" s="2">
        <v>2</v>
      </c>
      <c r="B74" s="2">
        <v>531</v>
      </c>
      <c r="C74" s="2">
        <v>59080</v>
      </c>
      <c r="D74" s="3" t="s">
        <v>77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1"/>
    </row>
    <row r="75" spans="1:12" x14ac:dyDescent="0.25">
      <c r="A75" s="2">
        <v>2</v>
      </c>
      <c r="B75" s="2">
        <v>531</v>
      </c>
      <c r="C75" s="2">
        <v>59100</v>
      </c>
      <c r="D75" s="3" t="s">
        <v>15</v>
      </c>
      <c r="E75" s="39">
        <v>0</v>
      </c>
      <c r="F75" s="39">
        <v>0</v>
      </c>
      <c r="G75" s="39">
        <v>0</v>
      </c>
      <c r="H75" s="39">
        <v>2500</v>
      </c>
      <c r="I75" s="39">
        <v>0</v>
      </c>
      <c r="J75" s="39">
        <v>0</v>
      </c>
      <c r="K75" s="39">
        <v>2500</v>
      </c>
      <c r="L75" s="1"/>
    </row>
    <row r="76" spans="1:12" x14ac:dyDescent="0.25">
      <c r="A76" s="243" t="s">
        <v>171</v>
      </c>
      <c r="B76" s="244"/>
      <c r="C76" s="244"/>
      <c r="D76" s="244"/>
      <c r="E76" s="40">
        <f>SUM(E70:E75)</f>
        <v>0</v>
      </c>
      <c r="F76" s="40">
        <f t="shared" ref="F76:K76" si="5">SUM(F70:F75)</f>
        <v>0</v>
      </c>
      <c r="G76" s="40">
        <f t="shared" si="5"/>
        <v>0</v>
      </c>
      <c r="H76" s="40">
        <f t="shared" si="5"/>
        <v>2500</v>
      </c>
      <c r="I76" s="40">
        <f t="shared" si="5"/>
        <v>0</v>
      </c>
      <c r="J76" s="40">
        <f t="shared" si="5"/>
        <v>0</v>
      </c>
      <c r="K76" s="40">
        <f t="shared" si="5"/>
        <v>2500</v>
      </c>
      <c r="L76" s="1"/>
    </row>
    <row r="77" spans="1:12" ht="15.75" thickBot="1" x14ac:dyDescent="0.3">
      <c r="A77" s="258" t="s">
        <v>216</v>
      </c>
      <c r="B77" s="258"/>
      <c r="C77" s="258"/>
      <c r="D77" s="258"/>
      <c r="E77" s="40">
        <f>E76+E64+E52+E42+E24+E13+1</f>
        <v>716068</v>
      </c>
      <c r="F77" s="40">
        <f>F76+F64+F52+F42+F24+F13</f>
        <v>795148.41000000015</v>
      </c>
      <c r="G77" s="40">
        <f>G76+G64+G52+G42+G24+G13</f>
        <v>585399.1399999999</v>
      </c>
      <c r="H77" s="40">
        <f>H76+H64+H52+H42+H24+H13</f>
        <v>909565</v>
      </c>
      <c r="I77" s="40">
        <f>I76+I64+I52+I42+I24+I13-1</f>
        <v>674571.09999999986</v>
      </c>
      <c r="J77" s="40">
        <f>J76+J64+J52+J42+J24+J13</f>
        <v>815158.73</v>
      </c>
      <c r="K77" s="40">
        <f>K76+K64+K52+K42+K24+K13</f>
        <v>1019907.2999999999</v>
      </c>
      <c r="L77" s="1"/>
    </row>
    <row r="78" spans="1:12" ht="34.9" customHeight="1" x14ac:dyDescent="0.25">
      <c r="A78" s="250" t="s">
        <v>219</v>
      </c>
      <c r="B78" s="251"/>
      <c r="C78" s="251"/>
      <c r="D78" s="251"/>
      <c r="E78" s="251"/>
      <c r="F78" s="251"/>
      <c r="G78" s="251"/>
      <c r="H78" s="251"/>
      <c r="I78" s="251"/>
      <c r="J78" s="251"/>
      <c r="K78" s="251"/>
      <c r="L78" s="1"/>
    </row>
    <row r="79" spans="1:12" x14ac:dyDescent="0.25">
      <c r="A79" s="2"/>
      <c r="B79" s="2"/>
      <c r="C79" s="2"/>
      <c r="D79" s="3"/>
      <c r="E79" s="7">
        <f>'[4]Trial Balance'!I921</f>
        <v>0</v>
      </c>
      <c r="F79" s="7" t="e">
        <f>'[5]Trial Balance'!I921</f>
        <v>#REF!</v>
      </c>
      <c r="G79" s="7" t="e">
        <f>'[8]Trial Balance'!I215</f>
        <v>#REF!</v>
      </c>
      <c r="H79" s="9"/>
      <c r="I79" s="9"/>
      <c r="J79" s="9"/>
      <c r="K79" s="7"/>
      <c r="L79" s="1"/>
    </row>
    <row r="80" spans="1:12" x14ac:dyDescent="0.25">
      <c r="A80" s="245" t="s">
        <v>162</v>
      </c>
      <c r="B80" s="246"/>
      <c r="C80" s="246"/>
      <c r="D80" s="246"/>
      <c r="E80" s="268"/>
      <c r="F80" s="268"/>
      <c r="G80" s="268"/>
      <c r="H80" s="268"/>
      <c r="I80" s="268"/>
      <c r="J80" s="268"/>
      <c r="K80" s="268"/>
      <c r="L80" s="1"/>
    </row>
    <row r="81" spans="1:12" x14ac:dyDescent="0.25">
      <c r="A81" s="2">
        <v>2</v>
      </c>
      <c r="B81" s="2">
        <v>532</v>
      </c>
      <c r="C81" s="2">
        <v>51010</v>
      </c>
      <c r="D81" s="3" t="s">
        <v>88</v>
      </c>
      <c r="E81" s="39">
        <v>35083</v>
      </c>
      <c r="F81" s="39">
        <v>36466</v>
      </c>
      <c r="G81" s="39">
        <v>38682.47</v>
      </c>
      <c r="H81" s="46">
        <v>30939</v>
      </c>
      <c r="I81" s="39">
        <v>25376.78</v>
      </c>
      <c r="J81" s="39">
        <v>33836.01</v>
      </c>
      <c r="K81" s="115">
        <f>[3]Sheet1!$L$114</f>
        <v>32434.005000000001</v>
      </c>
      <c r="L81" s="83"/>
    </row>
    <row r="82" spans="1:12" x14ac:dyDescent="0.25">
      <c r="A82" s="2">
        <v>2</v>
      </c>
      <c r="B82" s="2">
        <v>532</v>
      </c>
      <c r="C82" s="2">
        <v>51020</v>
      </c>
      <c r="D82" s="3" t="s">
        <v>56</v>
      </c>
      <c r="E82" s="39">
        <v>0</v>
      </c>
      <c r="F82" s="39">
        <v>0</v>
      </c>
      <c r="G82" s="39">
        <v>5760</v>
      </c>
      <c r="H82" s="46">
        <v>43068</v>
      </c>
      <c r="I82" s="39">
        <v>31677.95</v>
      </c>
      <c r="J82" s="39">
        <v>42237.34</v>
      </c>
      <c r="K82" s="115">
        <f>[3]Sheet1!$L$115</f>
        <v>46371.89</v>
      </c>
      <c r="L82" s="83"/>
    </row>
    <row r="83" spans="1:12" x14ac:dyDescent="0.25">
      <c r="A83" s="2">
        <v>2</v>
      </c>
      <c r="B83" s="2">
        <v>532</v>
      </c>
      <c r="C83" s="2">
        <v>51030</v>
      </c>
      <c r="D83" s="3" t="s">
        <v>32</v>
      </c>
      <c r="E83" s="39">
        <v>67747</v>
      </c>
      <c r="F83" s="39">
        <v>55601</v>
      </c>
      <c r="G83" s="39">
        <v>53230.8</v>
      </c>
      <c r="H83" s="46">
        <v>58471</v>
      </c>
      <c r="I83" s="39">
        <v>48224.28</v>
      </c>
      <c r="J83" s="39">
        <v>64298.69</v>
      </c>
      <c r="K83" s="115">
        <f>[3]Sheet1!L116</f>
        <v>83857.62</v>
      </c>
      <c r="L83" s="83"/>
    </row>
    <row r="84" spans="1:12" x14ac:dyDescent="0.25">
      <c r="A84" s="2">
        <v>2</v>
      </c>
      <c r="B84" s="2">
        <v>532</v>
      </c>
      <c r="C84" s="2">
        <v>51040</v>
      </c>
      <c r="D84" s="3" t="s">
        <v>58</v>
      </c>
      <c r="E84" s="39">
        <v>0</v>
      </c>
      <c r="F84" s="39">
        <v>0</v>
      </c>
      <c r="G84" s="39">
        <v>0</v>
      </c>
      <c r="H84" s="46">
        <v>0</v>
      </c>
      <c r="I84" s="39">
        <v>0</v>
      </c>
      <c r="J84" s="39">
        <v>0</v>
      </c>
      <c r="K84" s="39">
        <v>0</v>
      </c>
      <c r="L84" s="1"/>
    </row>
    <row r="85" spans="1:12" x14ac:dyDescent="0.25">
      <c r="A85" s="243" t="s">
        <v>158</v>
      </c>
      <c r="B85" s="244"/>
      <c r="C85" s="244"/>
      <c r="D85" s="244"/>
      <c r="E85" s="40">
        <f>SUM(E81:E84)+1</f>
        <v>102831</v>
      </c>
      <c r="F85" s="40">
        <f t="shared" ref="F85:K85" si="6">SUM(F81:F84)</f>
        <v>92067</v>
      </c>
      <c r="G85" s="40">
        <f t="shared" si="6"/>
        <v>97673.27</v>
      </c>
      <c r="H85" s="40">
        <f t="shared" si="6"/>
        <v>132478</v>
      </c>
      <c r="I85" s="40">
        <f t="shared" si="6"/>
        <v>105279.01</v>
      </c>
      <c r="J85" s="40">
        <f t="shared" si="6"/>
        <v>140372.04</v>
      </c>
      <c r="K85" s="40">
        <f t="shared" si="6"/>
        <v>162663.51500000001</v>
      </c>
      <c r="L85" s="1"/>
    </row>
    <row r="86" spans="1:12" x14ac:dyDescent="0.25">
      <c r="A86" s="245" t="s">
        <v>161</v>
      </c>
      <c r="B86" s="246"/>
      <c r="C86" s="246"/>
      <c r="D86" s="246"/>
      <c r="E86" s="261"/>
      <c r="F86" s="261"/>
      <c r="G86" s="261"/>
      <c r="H86" s="261"/>
      <c r="I86" s="261"/>
      <c r="J86" s="261"/>
      <c r="K86" s="261"/>
      <c r="L86" s="1"/>
    </row>
    <row r="87" spans="1:12" x14ac:dyDescent="0.25">
      <c r="A87" s="2">
        <v>2</v>
      </c>
      <c r="B87" s="2">
        <v>532</v>
      </c>
      <c r="C87" s="2">
        <v>52010</v>
      </c>
      <c r="D87" s="3" t="s">
        <v>3</v>
      </c>
      <c r="E87" s="39">
        <v>150</v>
      </c>
      <c r="F87" s="39">
        <v>187</v>
      </c>
      <c r="G87" s="39">
        <v>0</v>
      </c>
      <c r="H87" s="46">
        <v>0</v>
      </c>
      <c r="I87" s="39">
        <v>0</v>
      </c>
      <c r="J87" s="39">
        <v>0</v>
      </c>
      <c r="K87" s="39">
        <v>0</v>
      </c>
      <c r="L87" s="1"/>
    </row>
    <row r="88" spans="1:12" x14ac:dyDescent="0.25">
      <c r="A88" s="2">
        <v>2</v>
      </c>
      <c r="B88" s="2">
        <v>532</v>
      </c>
      <c r="C88" s="2">
        <v>52020</v>
      </c>
      <c r="D88" s="3" t="s">
        <v>34</v>
      </c>
      <c r="E88" s="39">
        <v>3009</v>
      </c>
      <c r="F88" s="39">
        <v>3947</v>
      </c>
      <c r="G88" s="39">
        <v>3335.93</v>
      </c>
      <c r="H88" s="46">
        <v>4000</v>
      </c>
      <c r="I88" s="39">
        <v>2675.48</v>
      </c>
      <c r="J88" s="39">
        <v>4000</v>
      </c>
      <c r="K88" s="39">
        <v>4000</v>
      </c>
      <c r="L88" s="1"/>
    </row>
    <row r="89" spans="1:12" x14ac:dyDescent="0.25">
      <c r="A89" s="2">
        <v>2</v>
      </c>
      <c r="B89" s="2">
        <v>532</v>
      </c>
      <c r="C89" s="2">
        <v>52040</v>
      </c>
      <c r="D89" s="3" t="s">
        <v>59</v>
      </c>
      <c r="E89" s="39">
        <v>1433</v>
      </c>
      <c r="F89" s="39">
        <v>200</v>
      </c>
      <c r="G89" s="39">
        <v>200</v>
      </c>
      <c r="H89" s="46">
        <v>250</v>
      </c>
      <c r="I89" s="39">
        <v>322.99</v>
      </c>
      <c r="J89" s="39">
        <v>323</v>
      </c>
      <c r="K89" s="39">
        <v>400</v>
      </c>
      <c r="L89" s="1"/>
    </row>
    <row r="90" spans="1:12" x14ac:dyDescent="0.25">
      <c r="A90" s="2">
        <v>2</v>
      </c>
      <c r="B90" s="2">
        <v>532</v>
      </c>
      <c r="C90" s="2">
        <v>52050</v>
      </c>
      <c r="D90" s="3" t="s">
        <v>60</v>
      </c>
      <c r="E90" s="39">
        <v>0</v>
      </c>
      <c r="F90" s="39">
        <v>0</v>
      </c>
      <c r="G90" s="39">
        <v>15</v>
      </c>
      <c r="H90" s="46">
        <v>1000</v>
      </c>
      <c r="I90" s="39">
        <v>76.180000000000007</v>
      </c>
      <c r="J90" s="39">
        <v>76</v>
      </c>
      <c r="K90" s="39">
        <v>1000</v>
      </c>
      <c r="L90" s="1"/>
    </row>
    <row r="91" spans="1:12" x14ac:dyDescent="0.25">
      <c r="A91" s="2">
        <v>2</v>
      </c>
      <c r="B91" s="2">
        <v>532</v>
      </c>
      <c r="C91" s="2">
        <v>52070</v>
      </c>
      <c r="D91" s="3" t="s">
        <v>62</v>
      </c>
      <c r="E91" s="39">
        <v>1517</v>
      </c>
      <c r="F91" s="39">
        <v>2066</v>
      </c>
      <c r="G91" s="39">
        <v>4009.01</v>
      </c>
      <c r="H91" s="46">
        <v>3600</v>
      </c>
      <c r="I91" s="39">
        <v>3409.07</v>
      </c>
      <c r="J91" s="39">
        <v>4545.34</v>
      </c>
      <c r="K91" s="39">
        <v>4600</v>
      </c>
      <c r="L91" s="1"/>
    </row>
    <row r="92" spans="1:12" x14ac:dyDescent="0.25">
      <c r="A92" s="2">
        <v>2</v>
      </c>
      <c r="B92" s="2">
        <v>532</v>
      </c>
      <c r="C92" s="2">
        <v>52080</v>
      </c>
      <c r="D92" s="3" t="s">
        <v>63</v>
      </c>
      <c r="E92" s="39">
        <v>150386</v>
      </c>
      <c r="F92" s="39">
        <v>150449</v>
      </c>
      <c r="G92" s="39">
        <v>229731.42</v>
      </c>
      <c r="H92" s="46">
        <v>156000</v>
      </c>
      <c r="I92" s="39">
        <v>145845.9</v>
      </c>
      <c r="J92" s="39">
        <v>194461.36</v>
      </c>
      <c r="K92" s="39">
        <v>196000</v>
      </c>
      <c r="L92" s="1"/>
    </row>
    <row r="93" spans="1:12" x14ac:dyDescent="0.25">
      <c r="A93" s="2">
        <v>2</v>
      </c>
      <c r="B93" s="2">
        <v>532</v>
      </c>
      <c r="C93" s="2">
        <v>52090</v>
      </c>
      <c r="D93" s="3" t="s">
        <v>64</v>
      </c>
      <c r="E93" s="39">
        <v>1215</v>
      </c>
      <c r="F93" s="39">
        <v>4221</v>
      </c>
      <c r="G93" s="39">
        <v>9422.0499999999993</v>
      </c>
      <c r="H93" s="46">
        <v>10000</v>
      </c>
      <c r="I93" s="39">
        <v>6951.71</v>
      </c>
      <c r="J93" s="39">
        <v>10000</v>
      </c>
      <c r="K93" s="39">
        <v>10000</v>
      </c>
      <c r="L93" s="1"/>
    </row>
    <row r="94" spans="1:12" x14ac:dyDescent="0.25">
      <c r="A94" s="2">
        <v>2</v>
      </c>
      <c r="B94" s="2">
        <v>532</v>
      </c>
      <c r="C94" s="2">
        <v>52110</v>
      </c>
      <c r="D94" s="3" t="s">
        <v>5</v>
      </c>
      <c r="E94" s="39">
        <v>6528</v>
      </c>
      <c r="F94" s="39">
        <v>19196</v>
      </c>
      <c r="G94" s="39">
        <v>13344.67</v>
      </c>
      <c r="H94" s="46">
        <v>16000</v>
      </c>
      <c r="I94" s="39">
        <v>10057.02</v>
      </c>
      <c r="J94" s="39">
        <v>16000</v>
      </c>
      <c r="K94" s="39">
        <v>16000</v>
      </c>
      <c r="L94" s="1"/>
    </row>
    <row r="95" spans="1:12" x14ac:dyDescent="0.25">
      <c r="A95" s="243" t="s">
        <v>159</v>
      </c>
      <c r="B95" s="244"/>
      <c r="C95" s="244"/>
      <c r="D95" s="244"/>
      <c r="E95" s="40">
        <f>SUM(E87:E94)+1</f>
        <v>164239</v>
      </c>
      <c r="F95" s="40">
        <f t="shared" ref="F95:K95" si="7">SUM(F87:F94)</f>
        <v>180266</v>
      </c>
      <c r="G95" s="40">
        <f t="shared" si="7"/>
        <v>260058.08000000002</v>
      </c>
      <c r="H95" s="40">
        <f t="shared" si="7"/>
        <v>190850</v>
      </c>
      <c r="I95" s="40">
        <f t="shared" si="7"/>
        <v>169338.34999999998</v>
      </c>
      <c r="J95" s="40">
        <f t="shared" si="7"/>
        <v>229405.69999999998</v>
      </c>
      <c r="K95" s="40">
        <f t="shared" si="7"/>
        <v>232000</v>
      </c>
      <c r="L95" s="1"/>
    </row>
    <row r="96" spans="1:12" x14ac:dyDescent="0.25">
      <c r="A96" s="245" t="s">
        <v>160</v>
      </c>
      <c r="B96" s="246"/>
      <c r="C96" s="246"/>
      <c r="D96" s="246"/>
      <c r="E96" s="259"/>
      <c r="F96" s="259"/>
      <c r="G96" s="259"/>
      <c r="H96" s="259"/>
      <c r="I96" s="259"/>
      <c r="J96" s="259"/>
      <c r="K96" s="259"/>
      <c r="L96" s="1"/>
    </row>
    <row r="97" spans="1:12" x14ac:dyDescent="0.25">
      <c r="A97" s="2">
        <v>2</v>
      </c>
      <c r="B97" s="2">
        <v>532</v>
      </c>
      <c r="C97" s="2">
        <v>53010</v>
      </c>
      <c r="D97" s="3" t="s">
        <v>36</v>
      </c>
      <c r="E97" s="39">
        <v>10267</v>
      </c>
      <c r="F97" s="39">
        <v>14435</v>
      </c>
      <c r="G97" s="39">
        <v>19403.66</v>
      </c>
      <c r="H97" s="46">
        <v>15000</v>
      </c>
      <c r="I97" s="39">
        <v>21232.62</v>
      </c>
      <c r="J97" s="39">
        <v>28310.69</v>
      </c>
      <c r="K97" s="39">
        <v>11000</v>
      </c>
      <c r="L97" s="1"/>
    </row>
    <row r="98" spans="1:12" x14ac:dyDescent="0.25">
      <c r="A98" s="2">
        <v>2</v>
      </c>
      <c r="B98" s="2">
        <v>532</v>
      </c>
      <c r="C98" s="2">
        <v>53030</v>
      </c>
      <c r="D98" s="3" t="s">
        <v>6</v>
      </c>
      <c r="E98" s="39">
        <v>3709</v>
      </c>
      <c r="F98" s="39">
        <v>5037</v>
      </c>
      <c r="G98" s="39">
        <v>8082.66</v>
      </c>
      <c r="H98" s="46">
        <v>8100</v>
      </c>
      <c r="I98" s="39">
        <v>7989.25</v>
      </c>
      <c r="J98" s="39">
        <v>7989</v>
      </c>
      <c r="K98" s="39">
        <v>8100</v>
      </c>
      <c r="L98" s="1"/>
    </row>
    <row r="99" spans="1:12" x14ac:dyDescent="0.25">
      <c r="A99" s="2">
        <v>2</v>
      </c>
      <c r="B99" s="2">
        <v>532</v>
      </c>
      <c r="C99" s="2">
        <v>53060</v>
      </c>
      <c r="D99" s="3" t="s">
        <v>8</v>
      </c>
      <c r="E99" s="39">
        <v>1102</v>
      </c>
      <c r="F99" s="39">
        <v>1270</v>
      </c>
      <c r="G99" s="39">
        <v>1829.75</v>
      </c>
      <c r="H99" s="46">
        <v>1000</v>
      </c>
      <c r="I99" s="39">
        <v>979.2</v>
      </c>
      <c r="J99" s="39">
        <v>979</v>
      </c>
      <c r="K99" s="39">
        <v>1000</v>
      </c>
      <c r="L99" s="1"/>
    </row>
    <row r="100" spans="1:12" x14ac:dyDescent="0.25">
      <c r="A100" s="2">
        <v>2</v>
      </c>
      <c r="B100" s="2">
        <v>532</v>
      </c>
      <c r="C100" s="2">
        <v>53070</v>
      </c>
      <c r="D100" s="3" t="s">
        <v>9</v>
      </c>
      <c r="E100" s="39">
        <v>0</v>
      </c>
      <c r="F100" s="39">
        <v>0</v>
      </c>
      <c r="G100" s="39">
        <v>0</v>
      </c>
      <c r="H100" s="46">
        <f>'[1]2012'!F769</f>
        <v>0</v>
      </c>
      <c r="I100" s="39">
        <v>0</v>
      </c>
      <c r="J100" s="39">
        <v>0</v>
      </c>
      <c r="K100" s="39">
        <v>0</v>
      </c>
      <c r="L100" s="1"/>
    </row>
    <row r="101" spans="1:12" x14ac:dyDescent="0.25">
      <c r="A101" s="2">
        <v>2</v>
      </c>
      <c r="B101" s="2">
        <v>532</v>
      </c>
      <c r="C101" s="2">
        <v>53080</v>
      </c>
      <c r="D101" s="3" t="s">
        <v>37</v>
      </c>
      <c r="E101" s="39">
        <v>47570</v>
      </c>
      <c r="F101" s="39">
        <v>45997</v>
      </c>
      <c r="G101" s="39">
        <v>46928.3</v>
      </c>
      <c r="H101" s="46">
        <v>50000</v>
      </c>
      <c r="I101" s="39">
        <v>33475.32</v>
      </c>
      <c r="J101" s="39">
        <v>44633.35</v>
      </c>
      <c r="K101" s="39">
        <v>47000</v>
      </c>
      <c r="L101" s="1"/>
    </row>
    <row r="102" spans="1:12" x14ac:dyDescent="0.25">
      <c r="A102" s="2">
        <v>2</v>
      </c>
      <c r="B102" s="2">
        <v>532</v>
      </c>
      <c r="C102" s="2">
        <v>53090</v>
      </c>
      <c r="D102" s="3" t="s">
        <v>65</v>
      </c>
      <c r="E102" s="39">
        <v>0</v>
      </c>
      <c r="F102" s="39">
        <v>0</v>
      </c>
      <c r="G102" s="39">
        <v>0</v>
      </c>
      <c r="H102" s="46">
        <v>0</v>
      </c>
      <c r="I102" s="39">
        <v>0</v>
      </c>
      <c r="J102" s="39">
        <v>0</v>
      </c>
      <c r="K102" s="39">
        <v>0</v>
      </c>
      <c r="L102" s="1"/>
    </row>
    <row r="103" spans="1:12" x14ac:dyDescent="0.25">
      <c r="A103" s="2">
        <v>2</v>
      </c>
      <c r="B103" s="2">
        <v>532</v>
      </c>
      <c r="C103" s="2">
        <v>53100</v>
      </c>
      <c r="D103" s="3" t="s">
        <v>10</v>
      </c>
      <c r="E103" s="39">
        <v>247</v>
      </c>
      <c r="F103" s="39">
        <v>247</v>
      </c>
      <c r="G103" s="39">
        <v>347</v>
      </c>
      <c r="H103" s="46">
        <v>5000</v>
      </c>
      <c r="I103" s="39">
        <v>2200</v>
      </c>
      <c r="J103" s="39">
        <v>5000</v>
      </c>
      <c r="K103" s="39">
        <v>5000</v>
      </c>
      <c r="L103" s="1"/>
    </row>
    <row r="104" spans="1:12" x14ac:dyDescent="0.25">
      <c r="A104" s="2">
        <v>2</v>
      </c>
      <c r="B104" s="2">
        <v>532</v>
      </c>
      <c r="C104" s="2">
        <v>53110</v>
      </c>
      <c r="D104" s="3" t="s">
        <v>11</v>
      </c>
      <c r="E104" s="39">
        <v>301</v>
      </c>
      <c r="F104" s="39">
        <v>181</v>
      </c>
      <c r="G104" s="39">
        <v>393</v>
      </c>
      <c r="H104" s="46">
        <v>500</v>
      </c>
      <c r="I104" s="39">
        <v>170</v>
      </c>
      <c r="J104" s="39">
        <v>400</v>
      </c>
      <c r="K104" s="39">
        <v>500</v>
      </c>
      <c r="L104" s="1"/>
    </row>
    <row r="105" spans="1:12" x14ac:dyDescent="0.25">
      <c r="A105" s="2">
        <v>2</v>
      </c>
      <c r="B105" s="2">
        <v>532</v>
      </c>
      <c r="C105" s="2">
        <v>53120</v>
      </c>
      <c r="D105" s="3" t="s">
        <v>84</v>
      </c>
      <c r="E105" s="39">
        <v>3088</v>
      </c>
      <c r="F105" s="39">
        <v>3038</v>
      </c>
      <c r="G105" s="39">
        <v>840</v>
      </c>
      <c r="H105" s="46">
        <v>4000</v>
      </c>
      <c r="I105" s="39">
        <v>0</v>
      </c>
      <c r="J105" s="39">
        <v>1000</v>
      </c>
      <c r="K105" s="39">
        <v>4000</v>
      </c>
      <c r="L105" s="1"/>
    </row>
    <row r="106" spans="1:12" x14ac:dyDescent="0.25">
      <c r="A106" s="2">
        <v>2</v>
      </c>
      <c r="B106" s="2">
        <v>532</v>
      </c>
      <c r="C106" s="2">
        <v>53130</v>
      </c>
      <c r="D106" s="3" t="s">
        <v>12</v>
      </c>
      <c r="E106" s="39">
        <v>0</v>
      </c>
      <c r="F106" s="39">
        <v>0</v>
      </c>
      <c r="G106" s="39">
        <v>0</v>
      </c>
      <c r="H106" s="46">
        <v>0</v>
      </c>
      <c r="I106" s="39">
        <v>0</v>
      </c>
      <c r="J106" s="39">
        <v>0</v>
      </c>
      <c r="K106" s="39">
        <v>0</v>
      </c>
      <c r="L106" s="1"/>
    </row>
    <row r="107" spans="1:12" x14ac:dyDescent="0.25">
      <c r="A107" s="2">
        <v>2</v>
      </c>
      <c r="B107" s="2">
        <v>532</v>
      </c>
      <c r="C107" s="2">
        <v>53150</v>
      </c>
      <c r="D107" s="3" t="s">
        <v>13</v>
      </c>
      <c r="E107" s="39">
        <v>900</v>
      </c>
      <c r="F107" s="39">
        <v>1040</v>
      </c>
      <c r="G107" s="39">
        <v>870</v>
      </c>
      <c r="H107" s="46">
        <v>2000</v>
      </c>
      <c r="I107" s="39">
        <v>691</v>
      </c>
      <c r="J107" s="39">
        <v>2000</v>
      </c>
      <c r="K107" s="39">
        <v>2000</v>
      </c>
      <c r="L107" s="1"/>
    </row>
    <row r="108" spans="1:12" x14ac:dyDescent="0.25">
      <c r="A108" s="2">
        <v>2</v>
      </c>
      <c r="B108" s="2">
        <v>532</v>
      </c>
      <c r="C108" s="2">
        <v>53170</v>
      </c>
      <c r="D108" s="3" t="s">
        <v>15</v>
      </c>
      <c r="E108" s="39">
        <v>6322</v>
      </c>
      <c r="F108" s="39">
        <v>43141</v>
      </c>
      <c r="G108" s="39">
        <v>3360.24</v>
      </c>
      <c r="H108" s="46">
        <v>5000</v>
      </c>
      <c r="I108" s="39">
        <v>10330.93</v>
      </c>
      <c r="J108" s="39">
        <v>10331</v>
      </c>
      <c r="K108" s="39">
        <v>5000</v>
      </c>
      <c r="L108" s="1"/>
    </row>
    <row r="109" spans="1:12" s="127" customFormat="1" x14ac:dyDescent="0.25">
      <c r="A109" s="2">
        <v>2</v>
      </c>
      <c r="B109" s="2">
        <v>532</v>
      </c>
      <c r="C109" s="2">
        <v>53171</v>
      </c>
      <c r="D109" s="113" t="s">
        <v>373</v>
      </c>
      <c r="E109" s="39">
        <v>4499</v>
      </c>
      <c r="F109" s="39">
        <v>8831</v>
      </c>
      <c r="G109" s="39">
        <v>8831.16</v>
      </c>
      <c r="H109" s="46">
        <v>7702</v>
      </c>
      <c r="I109" s="39">
        <v>6868.68</v>
      </c>
      <c r="J109" s="39">
        <v>7702</v>
      </c>
      <c r="K109" s="39">
        <v>7701.75</v>
      </c>
      <c r="L109" s="1"/>
    </row>
    <row r="110" spans="1:12" s="167" customFormat="1" x14ac:dyDescent="0.25">
      <c r="A110" s="2">
        <v>2</v>
      </c>
      <c r="B110" s="2">
        <v>532</v>
      </c>
      <c r="C110" s="2">
        <v>53172</v>
      </c>
      <c r="D110" s="113" t="s">
        <v>408</v>
      </c>
      <c r="E110" s="39">
        <v>0</v>
      </c>
      <c r="F110" s="39">
        <v>0</v>
      </c>
      <c r="G110" s="39">
        <v>192</v>
      </c>
      <c r="H110" s="46">
        <v>210</v>
      </c>
      <c r="I110" s="39">
        <v>288</v>
      </c>
      <c r="J110" s="39">
        <v>288</v>
      </c>
      <c r="K110" s="39">
        <v>300</v>
      </c>
      <c r="L110" s="1"/>
    </row>
    <row r="111" spans="1:12" x14ac:dyDescent="0.25">
      <c r="A111" s="2">
        <v>2</v>
      </c>
      <c r="B111" s="2">
        <v>532</v>
      </c>
      <c r="C111" s="2">
        <v>53180</v>
      </c>
      <c r="D111" s="3" t="s">
        <v>39</v>
      </c>
      <c r="E111" s="39">
        <v>0</v>
      </c>
      <c r="F111" s="39">
        <v>0</v>
      </c>
      <c r="G111" s="39">
        <v>0</v>
      </c>
      <c r="H111" s="46">
        <v>0</v>
      </c>
      <c r="I111" s="39">
        <v>0</v>
      </c>
      <c r="J111" s="39">
        <v>0</v>
      </c>
      <c r="K111" s="39">
        <v>0</v>
      </c>
      <c r="L111" s="1"/>
    </row>
    <row r="112" spans="1:12" x14ac:dyDescent="0.25">
      <c r="A112" s="243" t="s">
        <v>163</v>
      </c>
      <c r="B112" s="244"/>
      <c r="C112" s="244"/>
      <c r="D112" s="244"/>
      <c r="E112" s="40">
        <f>SUM(E97:E111)+1</f>
        <v>78006</v>
      </c>
      <c r="F112" s="40">
        <f t="shared" ref="F112:K112" si="8">SUM(F97:F111)</f>
        <v>123217</v>
      </c>
      <c r="G112" s="40">
        <f t="shared" si="8"/>
        <v>91077.77</v>
      </c>
      <c r="H112" s="40">
        <f t="shared" si="8"/>
        <v>98512</v>
      </c>
      <c r="I112" s="40">
        <f t="shared" si="8"/>
        <v>84225</v>
      </c>
      <c r="J112" s="40">
        <f t="shared" si="8"/>
        <v>108633.04000000001</v>
      </c>
      <c r="K112" s="40">
        <f t="shared" si="8"/>
        <v>91601.75</v>
      </c>
      <c r="L112" s="1"/>
    </row>
    <row r="113" spans="1:12" x14ac:dyDescent="0.25">
      <c r="A113" s="245" t="s">
        <v>164</v>
      </c>
      <c r="B113" s="246"/>
      <c r="C113" s="246"/>
      <c r="D113" s="246"/>
      <c r="E113" s="261"/>
      <c r="F113" s="261"/>
      <c r="G113" s="261"/>
      <c r="H113" s="261"/>
      <c r="I113" s="261"/>
      <c r="J113" s="261"/>
      <c r="K113" s="261"/>
      <c r="L113" s="1"/>
    </row>
    <row r="114" spans="1:12" x14ac:dyDescent="0.25">
      <c r="A114" s="2">
        <v>2</v>
      </c>
      <c r="B114" s="2">
        <v>532</v>
      </c>
      <c r="C114" s="2">
        <v>54010</v>
      </c>
      <c r="D114" s="3" t="s">
        <v>16</v>
      </c>
      <c r="E114" s="39">
        <v>193</v>
      </c>
      <c r="F114" s="39">
        <v>236</v>
      </c>
      <c r="G114" s="39">
        <v>2668.76</v>
      </c>
      <c r="H114" s="46">
        <v>7500</v>
      </c>
      <c r="I114" s="39">
        <v>3231.15</v>
      </c>
      <c r="J114" s="39">
        <v>3231</v>
      </c>
      <c r="K114" s="39">
        <v>7500</v>
      </c>
      <c r="L114" s="1"/>
    </row>
    <row r="115" spans="1:12" x14ac:dyDescent="0.25">
      <c r="A115" s="2">
        <v>2</v>
      </c>
      <c r="B115" s="2">
        <v>532</v>
      </c>
      <c r="C115" s="2">
        <v>54030</v>
      </c>
      <c r="D115" s="3" t="s">
        <v>199</v>
      </c>
      <c r="E115" s="39">
        <v>0</v>
      </c>
      <c r="F115" s="39">
        <v>0</v>
      </c>
      <c r="G115" s="39">
        <v>0</v>
      </c>
      <c r="H115" s="46">
        <v>0</v>
      </c>
      <c r="I115" s="39">
        <v>0</v>
      </c>
      <c r="J115" s="39">
        <v>0</v>
      </c>
      <c r="K115" s="39">
        <v>0</v>
      </c>
      <c r="L115" s="1"/>
    </row>
    <row r="116" spans="1:12" x14ac:dyDescent="0.25">
      <c r="A116" s="2">
        <v>2</v>
      </c>
      <c r="B116" s="2">
        <v>532</v>
      </c>
      <c r="C116" s="2">
        <v>54070</v>
      </c>
      <c r="D116" s="3" t="s">
        <v>69</v>
      </c>
      <c r="E116" s="39">
        <v>0</v>
      </c>
      <c r="F116" s="39">
        <v>0</v>
      </c>
      <c r="G116" s="39">
        <v>0</v>
      </c>
      <c r="H116" s="46">
        <v>0</v>
      </c>
      <c r="I116" s="39">
        <v>0</v>
      </c>
      <c r="J116" s="39">
        <v>0</v>
      </c>
      <c r="K116" s="39">
        <v>0</v>
      </c>
      <c r="L116" s="1"/>
    </row>
    <row r="117" spans="1:12" x14ac:dyDescent="0.25">
      <c r="A117" s="2">
        <v>2</v>
      </c>
      <c r="B117" s="2">
        <v>532</v>
      </c>
      <c r="C117" s="2">
        <v>54100</v>
      </c>
      <c r="D117" s="3" t="s">
        <v>200</v>
      </c>
      <c r="E117" s="39">
        <v>17482</v>
      </c>
      <c r="F117" s="39">
        <v>18200</v>
      </c>
      <c r="G117" s="39">
        <v>55713.19</v>
      </c>
      <c r="H117" s="46">
        <v>75000</v>
      </c>
      <c r="I117" s="39">
        <v>18519</v>
      </c>
      <c r="J117" s="39">
        <v>35000</v>
      </c>
      <c r="K117" s="39">
        <v>75000</v>
      </c>
      <c r="L117" s="1"/>
    </row>
    <row r="118" spans="1:12" x14ac:dyDescent="0.25">
      <c r="A118" s="2">
        <v>2</v>
      </c>
      <c r="B118" s="2">
        <v>532</v>
      </c>
      <c r="C118" s="2">
        <v>54120</v>
      </c>
      <c r="D118" s="3" t="s">
        <v>201</v>
      </c>
      <c r="E118" s="39">
        <v>-4779</v>
      </c>
      <c r="F118" s="39">
        <v>0</v>
      </c>
      <c r="G118" s="39">
        <v>0</v>
      </c>
      <c r="H118" s="46">
        <v>0</v>
      </c>
      <c r="I118" s="39">
        <v>0</v>
      </c>
      <c r="J118" s="39">
        <v>0</v>
      </c>
      <c r="K118" s="39">
        <v>0</v>
      </c>
      <c r="L118" s="1"/>
    </row>
    <row r="119" spans="1:12" x14ac:dyDescent="0.25">
      <c r="A119" s="2">
        <v>2</v>
      </c>
      <c r="B119" s="2">
        <v>532</v>
      </c>
      <c r="C119" s="2">
        <v>54140</v>
      </c>
      <c r="D119" s="3" t="s">
        <v>17</v>
      </c>
      <c r="E119" s="39">
        <v>0</v>
      </c>
      <c r="F119" s="39">
        <v>0</v>
      </c>
      <c r="G119" s="39">
        <v>0</v>
      </c>
      <c r="H119" s="46">
        <v>0</v>
      </c>
      <c r="I119" s="39">
        <v>0</v>
      </c>
      <c r="J119" s="39">
        <v>0</v>
      </c>
      <c r="K119" s="39">
        <v>0</v>
      </c>
      <c r="L119" s="1"/>
    </row>
    <row r="120" spans="1:12" x14ac:dyDescent="0.25">
      <c r="A120" s="243" t="s">
        <v>166</v>
      </c>
      <c r="B120" s="244"/>
      <c r="C120" s="244"/>
      <c r="D120" s="244"/>
      <c r="E120" s="40">
        <f>SUM(E114:E119)-1</f>
        <v>12895</v>
      </c>
      <c r="F120" s="40">
        <f t="shared" ref="F120:K120" si="9">SUM(F114:F119)</f>
        <v>18436</v>
      </c>
      <c r="G120" s="40">
        <f t="shared" si="9"/>
        <v>58381.950000000004</v>
      </c>
      <c r="H120" s="40">
        <f t="shared" si="9"/>
        <v>82500</v>
      </c>
      <c r="I120" s="40">
        <f t="shared" si="9"/>
        <v>21750.15</v>
      </c>
      <c r="J120" s="40">
        <f t="shared" si="9"/>
        <v>38231</v>
      </c>
      <c r="K120" s="40">
        <f t="shared" si="9"/>
        <v>82500</v>
      </c>
      <c r="L120" s="1"/>
    </row>
    <row r="121" spans="1:12" x14ac:dyDescent="0.25">
      <c r="A121" s="245" t="s">
        <v>165</v>
      </c>
      <c r="B121" s="246"/>
      <c r="C121" s="246"/>
      <c r="D121" s="246"/>
      <c r="E121" s="261"/>
      <c r="F121" s="261"/>
      <c r="G121" s="261"/>
      <c r="H121" s="261"/>
      <c r="I121" s="261"/>
      <c r="J121" s="261"/>
      <c r="K121" s="261"/>
      <c r="L121" s="1"/>
    </row>
    <row r="122" spans="1:12" x14ac:dyDescent="0.25">
      <c r="A122" s="2">
        <v>2</v>
      </c>
      <c r="B122" s="2">
        <v>532</v>
      </c>
      <c r="C122" s="2">
        <v>55010</v>
      </c>
      <c r="D122" s="3" t="s">
        <v>18</v>
      </c>
      <c r="E122" s="39">
        <v>0</v>
      </c>
      <c r="F122" s="39">
        <v>0</v>
      </c>
      <c r="G122" s="39">
        <v>0</v>
      </c>
      <c r="H122" s="46">
        <v>0</v>
      </c>
      <c r="I122" s="39">
        <v>0</v>
      </c>
      <c r="J122" s="39">
        <v>0</v>
      </c>
      <c r="K122" s="39">
        <v>0</v>
      </c>
      <c r="L122" s="1"/>
    </row>
    <row r="123" spans="1:12" x14ac:dyDescent="0.25">
      <c r="A123" s="2">
        <v>2</v>
      </c>
      <c r="B123" s="2">
        <v>532</v>
      </c>
      <c r="C123" s="2">
        <v>55020</v>
      </c>
      <c r="D123" s="3" t="s">
        <v>43</v>
      </c>
      <c r="E123" s="39">
        <v>39177</v>
      </c>
      <c r="F123" s="39">
        <v>108944</v>
      </c>
      <c r="G123" s="39">
        <v>84126.61</v>
      </c>
      <c r="H123" s="46">
        <v>54000</v>
      </c>
      <c r="I123" s="39">
        <v>34461.71</v>
      </c>
      <c r="J123" s="39">
        <v>42616</v>
      </c>
      <c r="K123" s="39">
        <v>54000</v>
      </c>
      <c r="L123" s="1"/>
    </row>
    <row r="124" spans="1:12" x14ac:dyDescent="0.25">
      <c r="A124" s="2">
        <v>2</v>
      </c>
      <c r="B124" s="2">
        <v>532</v>
      </c>
      <c r="C124" s="2">
        <v>55030</v>
      </c>
      <c r="D124" s="3" t="s">
        <v>70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1"/>
    </row>
    <row r="125" spans="1:12" x14ac:dyDescent="0.25">
      <c r="A125" s="2">
        <v>2</v>
      </c>
      <c r="B125" s="2">
        <v>532</v>
      </c>
      <c r="C125" s="2">
        <v>55040</v>
      </c>
      <c r="D125" s="3" t="s">
        <v>44</v>
      </c>
      <c r="E125" s="39">
        <v>3363</v>
      </c>
      <c r="F125" s="39">
        <v>5039</v>
      </c>
      <c r="G125" s="39">
        <v>3666.93</v>
      </c>
      <c r="H125" s="46">
        <v>7500</v>
      </c>
      <c r="I125" s="39">
        <v>4394.8500000000004</v>
      </c>
      <c r="J125" s="39">
        <v>5000</v>
      </c>
      <c r="K125" s="39">
        <v>7500</v>
      </c>
      <c r="L125" s="1"/>
    </row>
    <row r="126" spans="1:12" x14ac:dyDescent="0.25">
      <c r="A126" s="2">
        <v>2</v>
      </c>
      <c r="B126" s="2">
        <v>532</v>
      </c>
      <c r="C126" s="2">
        <v>55070</v>
      </c>
      <c r="D126" s="3" t="s">
        <v>15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1"/>
    </row>
    <row r="127" spans="1:12" x14ac:dyDescent="0.25">
      <c r="A127" s="243" t="s">
        <v>167</v>
      </c>
      <c r="B127" s="244"/>
      <c r="C127" s="244"/>
      <c r="D127" s="244"/>
      <c r="E127" s="40">
        <f t="shared" ref="E127:K127" si="10">SUM(E122:E126)</f>
        <v>42540</v>
      </c>
      <c r="F127" s="40">
        <f t="shared" si="10"/>
        <v>113983</v>
      </c>
      <c r="G127" s="40">
        <f t="shared" si="10"/>
        <v>87793.54</v>
      </c>
      <c r="H127" s="40">
        <f t="shared" si="10"/>
        <v>61500</v>
      </c>
      <c r="I127" s="40">
        <f t="shared" si="10"/>
        <v>38856.559999999998</v>
      </c>
      <c r="J127" s="40">
        <f t="shared" si="10"/>
        <v>47616</v>
      </c>
      <c r="K127" s="40">
        <f t="shared" si="10"/>
        <v>61500</v>
      </c>
      <c r="L127" s="1"/>
    </row>
    <row r="128" spans="1:12" x14ac:dyDescent="0.25">
      <c r="A128" s="245" t="s">
        <v>168</v>
      </c>
      <c r="B128" s="246"/>
      <c r="C128" s="246"/>
      <c r="D128" s="246"/>
      <c r="E128" s="259"/>
      <c r="F128" s="259"/>
      <c r="G128" s="259"/>
      <c r="H128" s="259"/>
      <c r="I128" s="259"/>
      <c r="J128" s="259"/>
      <c r="K128" s="259"/>
      <c r="L128" s="1"/>
    </row>
    <row r="129" spans="1:12" x14ac:dyDescent="0.25">
      <c r="A129" s="2">
        <v>2</v>
      </c>
      <c r="B129" s="2">
        <v>532</v>
      </c>
      <c r="C129" s="2">
        <v>56040</v>
      </c>
      <c r="D129" s="3" t="s">
        <v>46</v>
      </c>
      <c r="E129" s="39">
        <v>7599</v>
      </c>
      <c r="F129" s="39">
        <v>7549</v>
      </c>
      <c r="G129" s="39">
        <v>7163.06</v>
      </c>
      <c r="H129" s="46">
        <v>10135</v>
      </c>
      <c r="I129" s="39">
        <v>8105.23</v>
      </c>
      <c r="J129" s="39">
        <v>10806.68</v>
      </c>
      <c r="K129" s="115">
        <f>[3]Sheet1!L117</f>
        <v>12443</v>
      </c>
      <c r="L129" s="83"/>
    </row>
    <row r="130" spans="1:12" x14ac:dyDescent="0.25">
      <c r="A130" s="2">
        <v>2</v>
      </c>
      <c r="B130" s="2">
        <v>532</v>
      </c>
      <c r="C130" s="2">
        <v>56050</v>
      </c>
      <c r="D130" s="3" t="s">
        <v>47</v>
      </c>
      <c r="E130" s="39">
        <v>10796</v>
      </c>
      <c r="F130" s="39">
        <v>11180</v>
      </c>
      <c r="G130" s="39">
        <v>8429.2199999999993</v>
      </c>
      <c r="H130" s="46">
        <v>15897</v>
      </c>
      <c r="I130" s="39">
        <v>9022.99</v>
      </c>
      <c r="J130" s="39">
        <v>12030.68</v>
      </c>
      <c r="K130" s="115">
        <f>[3]Sheet1!L118</f>
        <v>16672.5</v>
      </c>
      <c r="L130" s="83"/>
    </row>
    <row r="131" spans="1:12" x14ac:dyDescent="0.25">
      <c r="A131" s="2">
        <v>2</v>
      </c>
      <c r="B131" s="2">
        <v>532</v>
      </c>
      <c r="C131" s="2">
        <v>56070</v>
      </c>
      <c r="D131" s="3" t="s">
        <v>73</v>
      </c>
      <c r="E131" s="39">
        <v>588</v>
      </c>
      <c r="F131" s="39">
        <v>588</v>
      </c>
      <c r="G131" s="39">
        <v>588.25</v>
      </c>
      <c r="H131" s="46">
        <v>670</v>
      </c>
      <c r="I131" s="39">
        <v>341.88</v>
      </c>
      <c r="J131" s="39">
        <v>342</v>
      </c>
      <c r="K131" s="39">
        <v>350</v>
      </c>
      <c r="L131" s="1"/>
    </row>
    <row r="132" spans="1:12" x14ac:dyDescent="0.25">
      <c r="A132" s="2">
        <v>2</v>
      </c>
      <c r="B132" s="2">
        <v>532</v>
      </c>
      <c r="C132" s="2">
        <v>56090</v>
      </c>
      <c r="D132" s="3" t="s">
        <v>49</v>
      </c>
      <c r="E132" s="39">
        <v>18700</v>
      </c>
      <c r="F132" s="39">
        <v>20658</v>
      </c>
      <c r="G132" s="39">
        <v>20078.439999999999</v>
      </c>
      <c r="H132" s="46">
        <v>31794</v>
      </c>
      <c r="I132" s="39">
        <v>21917.88</v>
      </c>
      <c r="J132" s="39">
        <v>29224.02</v>
      </c>
      <c r="K132" s="115">
        <f>[3]Sheet1!L119</f>
        <v>31794</v>
      </c>
      <c r="L132" s="83"/>
    </row>
    <row r="133" spans="1:12" x14ac:dyDescent="0.25">
      <c r="A133" s="2">
        <v>2</v>
      </c>
      <c r="B133" s="2">
        <v>532</v>
      </c>
      <c r="C133" s="2">
        <v>56110</v>
      </c>
      <c r="D133" s="3" t="s">
        <v>50</v>
      </c>
      <c r="E133" s="39">
        <v>3131</v>
      </c>
      <c r="F133" s="39">
        <v>5608</v>
      </c>
      <c r="G133" s="39">
        <v>3837.47</v>
      </c>
      <c r="H133" s="46">
        <v>7962</v>
      </c>
      <c r="I133" s="39">
        <v>1129.8800000000001</v>
      </c>
      <c r="J133" s="39">
        <v>1506.68</v>
      </c>
      <c r="K133" s="115">
        <f>[3]Sheet1!L120</f>
        <v>9776.5450000000001</v>
      </c>
      <c r="L133" s="83"/>
    </row>
    <row r="134" spans="1:12" x14ac:dyDescent="0.25">
      <c r="A134" s="2">
        <v>2</v>
      </c>
      <c r="B134" s="2">
        <v>532</v>
      </c>
      <c r="C134" s="2">
        <v>56120</v>
      </c>
      <c r="D134" s="3" t="s">
        <v>51</v>
      </c>
      <c r="E134" s="39">
        <v>0</v>
      </c>
      <c r="F134" s="39">
        <v>404</v>
      </c>
      <c r="G134" s="39">
        <v>137.65</v>
      </c>
      <c r="H134" s="46">
        <v>599</v>
      </c>
      <c r="I134" s="39">
        <v>32.06</v>
      </c>
      <c r="J134" s="39">
        <v>42.68</v>
      </c>
      <c r="K134" s="115">
        <f>[3]Sheet1!L121</f>
        <v>567</v>
      </c>
      <c r="L134" s="83"/>
    </row>
    <row r="135" spans="1:12" x14ac:dyDescent="0.25">
      <c r="A135" s="2">
        <v>2</v>
      </c>
      <c r="B135" s="2">
        <v>532</v>
      </c>
      <c r="C135" s="2">
        <v>56140</v>
      </c>
      <c r="D135" s="3" t="s">
        <v>52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1"/>
    </row>
    <row r="136" spans="1:12" x14ac:dyDescent="0.25">
      <c r="A136" s="2">
        <v>2</v>
      </c>
      <c r="B136" s="2">
        <v>532</v>
      </c>
      <c r="C136" s="2">
        <v>56150</v>
      </c>
      <c r="D136" s="3" t="s">
        <v>53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1"/>
    </row>
    <row r="137" spans="1:12" x14ac:dyDescent="0.25">
      <c r="A137" s="243" t="s">
        <v>169</v>
      </c>
      <c r="B137" s="244"/>
      <c r="C137" s="244"/>
      <c r="D137" s="244"/>
      <c r="E137" s="40">
        <f>SUM(E129:E136)+1</f>
        <v>40815</v>
      </c>
      <c r="F137" s="40">
        <f>SUM(F129:F136)+1</f>
        <v>45988</v>
      </c>
      <c r="G137" s="40">
        <f>SUM(G129:G136)</f>
        <v>40234.090000000004</v>
      </c>
      <c r="H137" s="40">
        <f>SUM(H129:H136)-1</f>
        <v>67056</v>
      </c>
      <c r="I137" s="40">
        <f>SUM(I129:I136)</f>
        <v>40549.919999999998</v>
      </c>
      <c r="J137" s="40">
        <f>SUM(J129:J136)</f>
        <v>53952.740000000005</v>
      </c>
      <c r="K137" s="40">
        <f>SUM(K129:K136)</f>
        <v>71603.044999999998</v>
      </c>
      <c r="L137" s="1"/>
    </row>
    <row r="138" spans="1:12" x14ac:dyDescent="0.25">
      <c r="A138" s="245" t="s">
        <v>170</v>
      </c>
      <c r="B138" s="246"/>
      <c r="C138" s="246"/>
      <c r="D138" s="246"/>
      <c r="E138" s="259"/>
      <c r="F138" s="259"/>
      <c r="G138" s="259"/>
      <c r="H138" s="259"/>
      <c r="I138" s="259"/>
      <c r="J138" s="259"/>
      <c r="K138" s="259"/>
      <c r="L138" s="1"/>
    </row>
    <row r="139" spans="1:12" x14ac:dyDescent="0.25">
      <c r="A139" s="2">
        <v>2</v>
      </c>
      <c r="B139" s="2">
        <v>532</v>
      </c>
      <c r="C139" s="2">
        <v>57010</v>
      </c>
      <c r="D139" s="3" t="s">
        <v>27</v>
      </c>
      <c r="E139" s="39">
        <v>0</v>
      </c>
      <c r="F139" s="39">
        <v>0</v>
      </c>
      <c r="G139" s="39">
        <f>'[8]Trial Balance'!I260</f>
        <v>0</v>
      </c>
      <c r="H139" s="46">
        <v>0</v>
      </c>
      <c r="I139" s="39">
        <v>0</v>
      </c>
      <c r="J139" s="39">
        <v>0</v>
      </c>
      <c r="K139" s="39">
        <v>0</v>
      </c>
      <c r="L139" s="1"/>
    </row>
    <row r="140" spans="1:12" x14ac:dyDescent="0.25">
      <c r="A140" s="2">
        <v>2</v>
      </c>
      <c r="B140" s="2">
        <v>532</v>
      </c>
      <c r="C140" s="2">
        <v>57020</v>
      </c>
      <c r="D140" s="3" t="s">
        <v>28</v>
      </c>
      <c r="E140" s="39">
        <v>0</v>
      </c>
      <c r="F140" s="39">
        <v>0</v>
      </c>
      <c r="G140" s="39">
        <f>'[8]Trial Balance'!I261</f>
        <v>0</v>
      </c>
      <c r="H140" s="46">
        <v>0</v>
      </c>
      <c r="I140" s="39">
        <v>0</v>
      </c>
      <c r="J140" s="39">
        <v>0</v>
      </c>
      <c r="K140" s="39">
        <v>0</v>
      </c>
      <c r="L140" s="1"/>
    </row>
    <row r="141" spans="1:12" x14ac:dyDescent="0.25">
      <c r="A141" s="2">
        <v>2</v>
      </c>
      <c r="B141" s="2">
        <v>532</v>
      </c>
      <c r="C141" s="2">
        <v>58010</v>
      </c>
      <c r="D141" s="3" t="s">
        <v>29</v>
      </c>
      <c r="E141" s="39">
        <v>0</v>
      </c>
      <c r="F141" s="39">
        <v>0</v>
      </c>
      <c r="G141" s="39">
        <f>'[8]Trial Balance'!I262</f>
        <v>0</v>
      </c>
      <c r="H141" s="46">
        <v>0</v>
      </c>
      <c r="I141" s="39">
        <v>0</v>
      </c>
      <c r="J141" s="39">
        <v>0</v>
      </c>
      <c r="K141" s="39">
        <v>0</v>
      </c>
      <c r="L141" s="1"/>
    </row>
    <row r="142" spans="1:12" x14ac:dyDescent="0.25">
      <c r="A142" s="2">
        <v>2</v>
      </c>
      <c r="B142" s="2">
        <v>532</v>
      </c>
      <c r="C142" s="2">
        <v>58030</v>
      </c>
      <c r="D142" s="3" t="s">
        <v>202</v>
      </c>
      <c r="E142" s="39">
        <v>0</v>
      </c>
      <c r="F142" s="39">
        <v>0</v>
      </c>
      <c r="G142" s="39">
        <f>'[8]Trial Balance'!I263</f>
        <v>0</v>
      </c>
      <c r="H142" s="46">
        <v>0</v>
      </c>
      <c r="I142" s="39">
        <v>0</v>
      </c>
      <c r="J142" s="39">
        <v>0</v>
      </c>
      <c r="K142" s="39">
        <v>0</v>
      </c>
      <c r="L142" s="1"/>
    </row>
    <row r="143" spans="1:12" x14ac:dyDescent="0.25">
      <c r="A143" s="2">
        <v>2</v>
      </c>
      <c r="B143" s="2">
        <v>532</v>
      </c>
      <c r="C143" s="2">
        <v>58070</v>
      </c>
      <c r="D143" s="3" t="s">
        <v>203</v>
      </c>
      <c r="E143" s="39">
        <v>0</v>
      </c>
      <c r="F143" s="39">
        <v>0</v>
      </c>
      <c r="G143" s="39">
        <f>'[8]Trial Balance'!I264</f>
        <v>0</v>
      </c>
      <c r="H143" s="46">
        <v>0</v>
      </c>
      <c r="I143" s="39">
        <v>0</v>
      </c>
      <c r="J143" s="39">
        <v>0</v>
      </c>
      <c r="K143" s="39">
        <v>0</v>
      </c>
      <c r="L143" s="1"/>
    </row>
    <row r="144" spans="1:12" x14ac:dyDescent="0.25">
      <c r="A144" s="2">
        <v>2</v>
      </c>
      <c r="B144" s="2">
        <v>532</v>
      </c>
      <c r="C144" s="2">
        <v>58110</v>
      </c>
      <c r="D144" s="3" t="s">
        <v>204</v>
      </c>
      <c r="E144" s="39">
        <v>0</v>
      </c>
      <c r="F144" s="39">
        <v>0</v>
      </c>
      <c r="G144" s="39">
        <f>'[8]Trial Balance'!I265</f>
        <v>0</v>
      </c>
      <c r="H144" s="46">
        <f>'[1]2012'!F803</f>
        <v>0</v>
      </c>
      <c r="I144" s="39">
        <v>0</v>
      </c>
      <c r="J144" s="39">
        <v>0</v>
      </c>
      <c r="K144" s="39">
        <v>0</v>
      </c>
      <c r="L144" s="1"/>
    </row>
    <row r="145" spans="1:12" x14ac:dyDescent="0.25">
      <c r="A145" s="2">
        <v>2</v>
      </c>
      <c r="B145" s="2">
        <v>532</v>
      </c>
      <c r="C145" s="2">
        <v>58150</v>
      </c>
      <c r="D145" s="3" t="s">
        <v>17</v>
      </c>
      <c r="E145" s="39">
        <v>0</v>
      </c>
      <c r="F145" s="39">
        <v>0</v>
      </c>
      <c r="G145" s="39">
        <f>'[8]Trial Balance'!I266</f>
        <v>0</v>
      </c>
      <c r="H145" s="46">
        <v>0</v>
      </c>
      <c r="I145" s="39">
        <v>0</v>
      </c>
      <c r="J145" s="39">
        <v>0</v>
      </c>
      <c r="K145" s="39">
        <v>0</v>
      </c>
      <c r="L145" s="1"/>
    </row>
    <row r="146" spans="1:12" x14ac:dyDescent="0.25">
      <c r="A146" s="2">
        <v>2</v>
      </c>
      <c r="B146" s="2">
        <v>532</v>
      </c>
      <c r="C146" s="2">
        <v>59010</v>
      </c>
      <c r="D146" s="3" t="s">
        <v>18</v>
      </c>
      <c r="E146" s="39">
        <v>0</v>
      </c>
      <c r="F146" s="39">
        <v>0</v>
      </c>
      <c r="G146" s="39">
        <f>'[8]Trial Balance'!I267</f>
        <v>0</v>
      </c>
      <c r="H146" s="46">
        <f>'[1]2012'!F805</f>
        <v>0</v>
      </c>
      <c r="I146" s="39">
        <v>0</v>
      </c>
      <c r="J146" s="39">
        <v>0</v>
      </c>
      <c r="K146" s="39">
        <v>0</v>
      </c>
      <c r="L146" s="1"/>
    </row>
    <row r="147" spans="1:12" x14ac:dyDescent="0.25">
      <c r="A147" s="2">
        <v>2</v>
      </c>
      <c r="B147" s="2">
        <v>532</v>
      </c>
      <c r="C147" s="2">
        <v>59020</v>
      </c>
      <c r="D147" s="3" t="s">
        <v>54</v>
      </c>
      <c r="E147" s="39">
        <v>0</v>
      </c>
      <c r="F147" s="39">
        <v>0</v>
      </c>
      <c r="G147" s="39">
        <v>8000</v>
      </c>
      <c r="H147" s="46">
        <v>0</v>
      </c>
      <c r="I147" s="39">
        <v>0</v>
      </c>
      <c r="J147" s="39">
        <v>0</v>
      </c>
      <c r="K147" s="39">
        <v>0</v>
      </c>
      <c r="L147" s="1"/>
    </row>
    <row r="148" spans="1:12" x14ac:dyDescent="0.25">
      <c r="A148" s="2">
        <v>2</v>
      </c>
      <c r="B148" s="2">
        <v>532</v>
      </c>
      <c r="C148" s="2">
        <v>59030</v>
      </c>
      <c r="D148" s="3" t="s">
        <v>70</v>
      </c>
      <c r="E148" s="39">
        <v>0</v>
      </c>
      <c r="F148" s="39">
        <v>0</v>
      </c>
      <c r="G148" s="39">
        <v>0</v>
      </c>
      <c r="H148" s="46">
        <f>'[1]2012'!F807</f>
        <v>0</v>
      </c>
      <c r="I148" s="39">
        <v>0</v>
      </c>
      <c r="J148" s="39">
        <v>0</v>
      </c>
      <c r="K148" s="39">
        <v>0</v>
      </c>
      <c r="L148" s="1"/>
    </row>
    <row r="149" spans="1:12" x14ac:dyDescent="0.25">
      <c r="A149" s="2">
        <v>2</v>
      </c>
      <c r="B149" s="2">
        <v>532</v>
      </c>
      <c r="C149" s="2">
        <v>59040</v>
      </c>
      <c r="D149" s="3" t="s">
        <v>86</v>
      </c>
      <c r="E149" s="39">
        <v>0</v>
      </c>
      <c r="F149" s="39">
        <v>0</v>
      </c>
      <c r="G149" s="39">
        <v>0</v>
      </c>
      <c r="H149" s="46">
        <v>0</v>
      </c>
      <c r="I149" s="39">
        <v>0</v>
      </c>
      <c r="J149" s="39">
        <v>0</v>
      </c>
      <c r="K149" s="39">
        <v>0</v>
      </c>
      <c r="L149" s="1" t="s">
        <v>406</v>
      </c>
    </row>
    <row r="150" spans="1:12" x14ac:dyDescent="0.25">
      <c r="A150" s="2">
        <v>2</v>
      </c>
      <c r="B150" s="2">
        <v>532</v>
      </c>
      <c r="C150" s="2">
        <v>59080</v>
      </c>
      <c r="D150" s="3" t="s">
        <v>77</v>
      </c>
      <c r="E150" s="39">
        <v>0</v>
      </c>
      <c r="F150" s="39">
        <v>0</v>
      </c>
      <c r="G150" s="39">
        <v>0</v>
      </c>
      <c r="H150" s="46">
        <f>'[1]2012'!F809</f>
        <v>0</v>
      </c>
      <c r="I150" s="39">
        <v>0</v>
      </c>
      <c r="J150" s="39">
        <v>0</v>
      </c>
      <c r="K150" s="39">
        <v>0</v>
      </c>
      <c r="L150" s="1"/>
    </row>
    <row r="151" spans="1:12" x14ac:dyDescent="0.25">
      <c r="A151" s="2">
        <v>2</v>
      </c>
      <c r="B151" s="2">
        <v>532</v>
      </c>
      <c r="C151" s="2">
        <v>59100</v>
      </c>
      <c r="D151" s="3" t="s">
        <v>15</v>
      </c>
      <c r="E151" s="39">
        <v>0</v>
      </c>
      <c r="F151" s="39">
        <v>0</v>
      </c>
      <c r="G151" s="39">
        <f>'[8]Trial Balance'!I272</f>
        <v>0</v>
      </c>
      <c r="H151" s="46">
        <v>0</v>
      </c>
      <c r="I151" s="39">
        <v>0</v>
      </c>
      <c r="J151" s="39">
        <v>0</v>
      </c>
      <c r="K151" s="39">
        <v>0</v>
      </c>
      <c r="L151" s="1"/>
    </row>
    <row r="152" spans="1:12" x14ac:dyDescent="0.25">
      <c r="A152" s="243" t="s">
        <v>171</v>
      </c>
      <c r="B152" s="244"/>
      <c r="C152" s="244"/>
      <c r="D152" s="244"/>
      <c r="E152" s="40">
        <f>SUM(E139:E151)</f>
        <v>0</v>
      </c>
      <c r="F152" s="40">
        <f t="shared" ref="F152:K152" si="11">SUM(F139:F151)</f>
        <v>0</v>
      </c>
      <c r="G152" s="40">
        <f t="shared" si="11"/>
        <v>8000</v>
      </c>
      <c r="H152" s="40">
        <f t="shared" si="11"/>
        <v>0</v>
      </c>
      <c r="I152" s="40">
        <f t="shared" si="11"/>
        <v>0</v>
      </c>
      <c r="J152" s="40">
        <f t="shared" si="11"/>
        <v>0</v>
      </c>
      <c r="K152" s="40">
        <f t="shared" si="11"/>
        <v>0</v>
      </c>
      <c r="L152" s="1"/>
    </row>
    <row r="153" spans="1:12" x14ac:dyDescent="0.25">
      <c r="A153" s="274" t="s">
        <v>218</v>
      </c>
      <c r="B153" s="275"/>
      <c r="C153" s="275"/>
      <c r="D153" s="275"/>
      <c r="E153" s="40">
        <f>E152+E137++E127+E120+E112+E95+E85-1</f>
        <v>441325</v>
      </c>
      <c r="F153" s="40">
        <f>F152+F137++F127+F120+F112+F95+F85-1</f>
        <v>573956</v>
      </c>
      <c r="G153" s="40">
        <f>G152+G137++G127+G120+G112+G95+G85</f>
        <v>643218.70000000007</v>
      </c>
      <c r="H153" s="40">
        <f>H152+H137++H127+H120+H112+H95+H85</f>
        <v>632896</v>
      </c>
      <c r="I153" s="40">
        <f>I152+I137++I127+I120+I112+I95+I85</f>
        <v>459998.99</v>
      </c>
      <c r="J153" s="40">
        <f>J152+J137++J127+J120+J112+J95+J85</f>
        <v>618210.52</v>
      </c>
      <c r="K153" s="40">
        <f>K152+K137++K127+K120+K112+K95+K85</f>
        <v>701868.30999999994</v>
      </c>
      <c r="L153" s="1"/>
    </row>
    <row r="154" spans="1:12" ht="28.9" customHeight="1" x14ac:dyDescent="0.25">
      <c r="A154" s="264" t="s">
        <v>217</v>
      </c>
      <c r="B154" s="267"/>
      <c r="C154" s="267"/>
      <c r="D154" s="267"/>
      <c r="E154" s="267"/>
      <c r="F154" s="267"/>
      <c r="G154" s="267"/>
      <c r="H154" s="267"/>
      <c r="I154" s="267"/>
      <c r="J154" s="267"/>
      <c r="K154" s="267"/>
      <c r="L154" s="1"/>
    </row>
    <row r="155" spans="1:12" ht="14.45" customHeight="1" x14ac:dyDescent="0.25">
      <c r="A155" s="255" t="s">
        <v>162</v>
      </c>
      <c r="B155" s="255"/>
      <c r="C155" s="255"/>
      <c r="D155" s="255"/>
      <c r="E155" s="267"/>
      <c r="F155" s="267"/>
      <c r="G155" s="267"/>
      <c r="H155" s="267"/>
      <c r="I155" s="267"/>
      <c r="J155" s="267"/>
      <c r="K155" s="267"/>
      <c r="L155" s="1"/>
    </row>
    <row r="156" spans="1:12" x14ac:dyDescent="0.25">
      <c r="A156" s="2">
        <v>2</v>
      </c>
      <c r="B156" s="2">
        <v>534</v>
      </c>
      <c r="C156" s="2">
        <v>51010</v>
      </c>
      <c r="D156" s="3" t="s">
        <v>88</v>
      </c>
      <c r="E156" s="43">
        <v>0</v>
      </c>
      <c r="F156" s="43">
        <v>0</v>
      </c>
      <c r="G156" s="43">
        <v>0</v>
      </c>
      <c r="H156" s="47">
        <v>0</v>
      </c>
      <c r="I156" s="39">
        <v>0</v>
      </c>
      <c r="J156" s="39">
        <v>0</v>
      </c>
      <c r="K156" s="43">
        <v>0</v>
      </c>
      <c r="L156" s="1"/>
    </row>
    <row r="157" spans="1:12" x14ac:dyDescent="0.25">
      <c r="A157" s="2">
        <v>2</v>
      </c>
      <c r="B157" s="2">
        <v>534</v>
      </c>
      <c r="C157" s="2">
        <v>51020</v>
      </c>
      <c r="D157" s="3" t="s">
        <v>56</v>
      </c>
      <c r="E157" s="43">
        <v>0</v>
      </c>
      <c r="F157" s="43">
        <v>0</v>
      </c>
      <c r="G157" s="43">
        <v>0</v>
      </c>
      <c r="H157" s="47">
        <v>0</v>
      </c>
      <c r="I157" s="39">
        <v>0</v>
      </c>
      <c r="J157" s="39">
        <v>0</v>
      </c>
      <c r="K157" s="43">
        <v>0</v>
      </c>
      <c r="L157" s="1"/>
    </row>
    <row r="158" spans="1:12" x14ac:dyDescent="0.25">
      <c r="A158" s="2">
        <v>2</v>
      </c>
      <c r="B158" s="2">
        <v>534</v>
      </c>
      <c r="C158" s="2">
        <v>51030</v>
      </c>
      <c r="D158" s="3" t="s">
        <v>32</v>
      </c>
      <c r="E158" s="43">
        <v>47108</v>
      </c>
      <c r="F158" s="43">
        <v>47416</v>
      </c>
      <c r="G158" s="43">
        <v>46055.44</v>
      </c>
      <c r="H158" s="47">
        <v>49968</v>
      </c>
      <c r="I158" s="39">
        <v>32082.06</v>
      </c>
      <c r="J158" s="39">
        <v>42776.01</v>
      </c>
      <c r="K158" s="116">
        <f>[3]Sheet1!L124</f>
        <v>52362.579999999994</v>
      </c>
      <c r="L158" s="83"/>
    </row>
    <row r="159" spans="1:12" x14ac:dyDescent="0.25">
      <c r="A159" s="2">
        <v>2</v>
      </c>
      <c r="B159" s="2">
        <v>534</v>
      </c>
      <c r="C159" s="2">
        <v>51040</v>
      </c>
      <c r="D159" s="3" t="s">
        <v>58</v>
      </c>
      <c r="E159" s="43">
        <v>0</v>
      </c>
      <c r="F159" s="43">
        <v>0</v>
      </c>
      <c r="G159" s="43">
        <v>0</v>
      </c>
      <c r="H159" s="47">
        <v>0</v>
      </c>
      <c r="I159" s="39">
        <v>0</v>
      </c>
      <c r="J159" s="39">
        <v>0</v>
      </c>
      <c r="K159" s="43">
        <v>0</v>
      </c>
      <c r="L159" s="1"/>
    </row>
    <row r="160" spans="1:12" x14ac:dyDescent="0.25">
      <c r="A160" s="2">
        <v>2</v>
      </c>
      <c r="B160" s="2">
        <v>534</v>
      </c>
      <c r="C160" s="2">
        <v>51050</v>
      </c>
      <c r="D160" s="3" t="s">
        <v>96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1"/>
    </row>
    <row r="161" spans="1:12" x14ac:dyDescent="0.25">
      <c r="A161" s="243" t="s">
        <v>158</v>
      </c>
      <c r="B161" s="244"/>
      <c r="C161" s="244"/>
      <c r="D161" s="244"/>
      <c r="E161" s="44">
        <f t="shared" ref="E161:K161" si="12">SUM(E156:E160)</f>
        <v>47108</v>
      </c>
      <c r="F161" s="44">
        <f t="shared" si="12"/>
        <v>47416</v>
      </c>
      <c r="G161" s="44">
        <f t="shared" si="12"/>
        <v>46055.44</v>
      </c>
      <c r="H161" s="44">
        <f t="shared" si="12"/>
        <v>49968</v>
      </c>
      <c r="I161" s="44">
        <f t="shared" si="12"/>
        <v>32082.06</v>
      </c>
      <c r="J161" s="44">
        <f t="shared" si="12"/>
        <v>42776.01</v>
      </c>
      <c r="K161" s="44">
        <f t="shared" si="12"/>
        <v>52362.579999999994</v>
      </c>
      <c r="L161" s="1"/>
    </row>
    <row r="162" spans="1:12" x14ac:dyDescent="0.25">
      <c r="A162" s="245" t="s">
        <v>161</v>
      </c>
      <c r="B162" s="246"/>
      <c r="C162" s="246"/>
      <c r="D162" s="246"/>
      <c r="E162" s="273"/>
      <c r="F162" s="273"/>
      <c r="G162" s="273"/>
      <c r="H162" s="273"/>
      <c r="I162" s="273"/>
      <c r="J162" s="273"/>
      <c r="K162" s="273"/>
      <c r="L162" s="1"/>
    </row>
    <row r="163" spans="1:12" x14ac:dyDescent="0.25">
      <c r="A163" s="2">
        <v>2</v>
      </c>
      <c r="B163" s="2">
        <v>534</v>
      </c>
      <c r="C163" s="2">
        <v>52020</v>
      </c>
      <c r="D163" s="3" t="s">
        <v>34</v>
      </c>
      <c r="E163" s="43">
        <v>1207</v>
      </c>
      <c r="F163" s="43">
        <v>1087</v>
      </c>
      <c r="G163" s="43">
        <v>1118.9000000000001</v>
      </c>
      <c r="H163" s="47">
        <v>2500</v>
      </c>
      <c r="I163" s="39">
        <v>517.63</v>
      </c>
      <c r="J163" s="39">
        <v>691</v>
      </c>
      <c r="K163" s="43">
        <v>1300</v>
      </c>
      <c r="L163" s="1"/>
    </row>
    <row r="164" spans="1:12" x14ac:dyDescent="0.25">
      <c r="A164" s="2">
        <v>2</v>
      </c>
      <c r="B164" s="2">
        <v>534</v>
      </c>
      <c r="C164" s="2">
        <v>52040</v>
      </c>
      <c r="D164" s="3" t="s">
        <v>59</v>
      </c>
      <c r="E164" s="43">
        <v>346</v>
      </c>
      <c r="F164" s="43">
        <v>269</v>
      </c>
      <c r="G164" s="43">
        <v>300.74</v>
      </c>
      <c r="H164" s="47">
        <v>600</v>
      </c>
      <c r="I164" s="39">
        <v>159.93</v>
      </c>
      <c r="J164" s="39">
        <v>160</v>
      </c>
      <c r="K164" s="43">
        <v>600</v>
      </c>
      <c r="L164" s="1"/>
    </row>
    <row r="165" spans="1:12" x14ac:dyDescent="0.25">
      <c r="A165" s="2">
        <v>2</v>
      </c>
      <c r="B165" s="2">
        <v>534</v>
      </c>
      <c r="C165" s="2">
        <v>52050</v>
      </c>
      <c r="D165" s="3" t="s">
        <v>60</v>
      </c>
      <c r="E165" s="43">
        <v>23</v>
      </c>
      <c r="F165" s="43">
        <v>60</v>
      </c>
      <c r="G165" s="43">
        <v>39.950000000000003</v>
      </c>
      <c r="H165" s="47">
        <v>1750</v>
      </c>
      <c r="I165" s="39">
        <v>20.63</v>
      </c>
      <c r="J165" s="39">
        <v>21</v>
      </c>
      <c r="K165" s="43">
        <v>1750</v>
      </c>
      <c r="L165" s="1"/>
    </row>
    <row r="166" spans="1:12" x14ac:dyDescent="0.25">
      <c r="A166" s="2">
        <v>2</v>
      </c>
      <c r="B166" s="2">
        <v>534</v>
      </c>
      <c r="C166" s="2">
        <v>52070</v>
      </c>
      <c r="D166" s="3" t="s">
        <v>62</v>
      </c>
      <c r="E166" s="43">
        <v>1147</v>
      </c>
      <c r="F166" s="43">
        <v>1331</v>
      </c>
      <c r="G166" s="43">
        <v>2567.36</v>
      </c>
      <c r="H166" s="47">
        <v>3600</v>
      </c>
      <c r="I166" s="39">
        <v>2305.0100000000002</v>
      </c>
      <c r="J166" s="39">
        <v>3073.36</v>
      </c>
      <c r="K166" s="43">
        <v>3600</v>
      </c>
      <c r="L166" s="1"/>
    </row>
    <row r="167" spans="1:12" x14ac:dyDescent="0.25">
      <c r="A167" s="2">
        <v>2</v>
      </c>
      <c r="B167" s="2">
        <v>534</v>
      </c>
      <c r="C167" s="2">
        <v>52080</v>
      </c>
      <c r="D167" s="3" t="s">
        <v>63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1"/>
    </row>
    <row r="168" spans="1:12" x14ac:dyDescent="0.25">
      <c r="A168" s="2">
        <v>2</v>
      </c>
      <c r="B168" s="2">
        <v>534</v>
      </c>
      <c r="C168" s="2">
        <v>52090</v>
      </c>
      <c r="D168" s="3" t="s">
        <v>64</v>
      </c>
      <c r="E168" s="43">
        <v>22603</v>
      </c>
      <c r="F168" s="43">
        <v>26059</v>
      </c>
      <c r="G168" s="43">
        <v>31512.61</v>
      </c>
      <c r="H168" s="47">
        <v>30000</v>
      </c>
      <c r="I168" s="39">
        <v>9886.06</v>
      </c>
      <c r="J168" s="39">
        <v>13181.35</v>
      </c>
      <c r="K168" s="43">
        <v>30000</v>
      </c>
      <c r="L168" s="1"/>
    </row>
    <row r="169" spans="1:12" x14ac:dyDescent="0.25">
      <c r="A169" s="2">
        <v>2</v>
      </c>
      <c r="B169" s="2">
        <v>534</v>
      </c>
      <c r="C169" s="2">
        <v>52110</v>
      </c>
      <c r="D169" s="3" t="s">
        <v>5</v>
      </c>
      <c r="E169" s="43">
        <v>8078</v>
      </c>
      <c r="F169" s="43">
        <v>11353</v>
      </c>
      <c r="G169" s="43">
        <v>7277.33</v>
      </c>
      <c r="H169" s="47">
        <v>8000</v>
      </c>
      <c r="I169" s="39">
        <v>9523.4699999999993</v>
      </c>
      <c r="J169" s="39">
        <v>9523</v>
      </c>
      <c r="K169" s="43">
        <v>8000</v>
      </c>
      <c r="L169" s="1"/>
    </row>
    <row r="170" spans="1:12" x14ac:dyDescent="0.25">
      <c r="A170" s="243" t="s">
        <v>159</v>
      </c>
      <c r="B170" s="244"/>
      <c r="C170" s="244"/>
      <c r="D170" s="244"/>
      <c r="E170" s="44">
        <f t="shared" ref="E170:K170" si="13">SUM(E163:E169)</f>
        <v>33404</v>
      </c>
      <c r="F170" s="44">
        <f t="shared" si="13"/>
        <v>40159</v>
      </c>
      <c r="G170" s="44">
        <f t="shared" si="13"/>
        <v>42816.89</v>
      </c>
      <c r="H170" s="44">
        <f t="shared" si="13"/>
        <v>46450</v>
      </c>
      <c r="I170" s="44">
        <f t="shared" si="13"/>
        <v>22412.73</v>
      </c>
      <c r="J170" s="44">
        <f t="shared" si="13"/>
        <v>26649.71</v>
      </c>
      <c r="K170" s="44">
        <f t="shared" si="13"/>
        <v>45250</v>
      </c>
      <c r="L170" s="1"/>
    </row>
    <row r="171" spans="1:12" x14ac:dyDescent="0.25">
      <c r="A171" s="245" t="s">
        <v>160</v>
      </c>
      <c r="B171" s="246"/>
      <c r="C171" s="246"/>
      <c r="D171" s="246"/>
      <c r="E171" s="271"/>
      <c r="F171" s="271"/>
      <c r="G171" s="271"/>
      <c r="H171" s="271"/>
      <c r="I171" s="271"/>
      <c r="J171" s="271"/>
      <c r="K171" s="271"/>
      <c r="L171" s="1"/>
    </row>
    <row r="172" spans="1:12" x14ac:dyDescent="0.25">
      <c r="A172" s="2">
        <v>2</v>
      </c>
      <c r="B172" s="2">
        <v>534</v>
      </c>
      <c r="C172" s="2">
        <v>53010</v>
      </c>
      <c r="D172" s="3" t="s">
        <v>36</v>
      </c>
      <c r="E172" s="43">
        <v>2324</v>
      </c>
      <c r="F172" s="43">
        <v>1349</v>
      </c>
      <c r="G172" s="43">
        <v>1433.22</v>
      </c>
      <c r="H172" s="47">
        <v>1500</v>
      </c>
      <c r="I172" s="39">
        <v>1455.12</v>
      </c>
      <c r="J172" s="39">
        <v>1940</v>
      </c>
      <c r="K172" s="43">
        <v>1500</v>
      </c>
      <c r="L172" s="1"/>
    </row>
    <row r="173" spans="1:12" x14ac:dyDescent="0.25">
      <c r="A173" s="2">
        <v>2</v>
      </c>
      <c r="B173" s="2">
        <v>534</v>
      </c>
      <c r="C173" s="2">
        <v>53030</v>
      </c>
      <c r="D173" s="3" t="s">
        <v>6</v>
      </c>
      <c r="E173" s="43">
        <v>1976</v>
      </c>
      <c r="F173" s="43">
        <v>2026</v>
      </c>
      <c r="G173" s="43">
        <v>2002</v>
      </c>
      <c r="H173" s="47">
        <v>2600</v>
      </c>
      <c r="I173" s="39">
        <v>2069.06</v>
      </c>
      <c r="J173" s="39">
        <v>2069</v>
      </c>
      <c r="K173" s="43">
        <v>2100</v>
      </c>
      <c r="L173" s="1"/>
    </row>
    <row r="174" spans="1:12" x14ac:dyDescent="0.25">
      <c r="A174" s="2">
        <v>2</v>
      </c>
      <c r="B174" s="2">
        <v>534</v>
      </c>
      <c r="C174" s="2">
        <v>53060</v>
      </c>
      <c r="D174" s="3" t="s">
        <v>8</v>
      </c>
      <c r="E174" s="43">
        <v>0</v>
      </c>
      <c r="F174" s="43">
        <v>340</v>
      </c>
      <c r="G174" s="43">
        <v>539.6</v>
      </c>
      <c r="H174" s="47">
        <v>500</v>
      </c>
      <c r="I174" s="39">
        <v>539.6</v>
      </c>
      <c r="J174" s="39">
        <v>540</v>
      </c>
      <c r="K174" s="43">
        <v>500</v>
      </c>
      <c r="L174" s="1"/>
    </row>
    <row r="175" spans="1:12" x14ac:dyDescent="0.25">
      <c r="A175" s="2">
        <v>2</v>
      </c>
      <c r="B175" s="2">
        <v>534</v>
      </c>
      <c r="C175" s="2">
        <v>53070</v>
      </c>
      <c r="D175" s="3" t="s">
        <v>9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1"/>
    </row>
    <row r="176" spans="1:12" x14ac:dyDescent="0.25">
      <c r="A176" s="2">
        <v>2</v>
      </c>
      <c r="B176" s="2">
        <v>534</v>
      </c>
      <c r="C176" s="2">
        <v>53080</v>
      </c>
      <c r="D176" s="3" t="s">
        <v>37</v>
      </c>
      <c r="E176" s="43">
        <v>50780</v>
      </c>
      <c r="F176" s="43">
        <v>41519</v>
      </c>
      <c r="G176" s="43">
        <v>45503.51</v>
      </c>
      <c r="H176" s="47">
        <v>45000</v>
      </c>
      <c r="I176" s="39">
        <v>32693.919999999998</v>
      </c>
      <c r="J176" s="39">
        <v>43592.01</v>
      </c>
      <c r="K176" s="43">
        <v>45000</v>
      </c>
      <c r="L176" s="1"/>
    </row>
    <row r="177" spans="1:12" x14ac:dyDescent="0.25">
      <c r="A177" s="2">
        <v>2</v>
      </c>
      <c r="B177" s="2">
        <v>534</v>
      </c>
      <c r="C177" s="2">
        <v>53090</v>
      </c>
      <c r="D177" s="3" t="s">
        <v>65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1"/>
    </row>
    <row r="178" spans="1:12" x14ac:dyDescent="0.25">
      <c r="A178" s="2">
        <v>2</v>
      </c>
      <c r="B178" s="2">
        <v>534</v>
      </c>
      <c r="C178" s="2">
        <v>53100</v>
      </c>
      <c r="D178" s="3" t="s">
        <v>205</v>
      </c>
      <c r="E178" s="43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1"/>
    </row>
    <row r="179" spans="1:12" x14ac:dyDescent="0.25">
      <c r="A179" s="2">
        <v>2</v>
      </c>
      <c r="B179" s="2">
        <v>534</v>
      </c>
      <c r="C179" s="2">
        <v>53110</v>
      </c>
      <c r="D179" s="3" t="s">
        <v>11</v>
      </c>
      <c r="E179" s="43">
        <v>0</v>
      </c>
      <c r="F179" s="43">
        <v>0</v>
      </c>
      <c r="G179" s="43">
        <v>111</v>
      </c>
      <c r="H179" s="47">
        <f>'[1]2012'!F830</f>
        <v>0</v>
      </c>
      <c r="I179" s="39">
        <v>111</v>
      </c>
      <c r="J179" s="39">
        <v>111</v>
      </c>
      <c r="K179" s="43">
        <v>115</v>
      </c>
      <c r="L179" s="1"/>
    </row>
    <row r="180" spans="1:12" x14ac:dyDescent="0.25">
      <c r="A180" s="2">
        <v>2</v>
      </c>
      <c r="B180" s="2">
        <v>534</v>
      </c>
      <c r="C180" s="2">
        <v>53130</v>
      </c>
      <c r="D180" s="3" t="s">
        <v>12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1"/>
    </row>
    <row r="181" spans="1:12" x14ac:dyDescent="0.25">
      <c r="A181" s="2">
        <v>2</v>
      </c>
      <c r="B181" s="2">
        <v>534</v>
      </c>
      <c r="C181" s="2">
        <v>53150</v>
      </c>
      <c r="D181" s="3" t="s">
        <v>13</v>
      </c>
      <c r="E181" s="43">
        <v>0</v>
      </c>
      <c r="F181" s="43">
        <v>630</v>
      </c>
      <c r="G181" s="43">
        <v>60</v>
      </c>
      <c r="H181" s="47">
        <v>500</v>
      </c>
      <c r="I181" s="39">
        <v>0</v>
      </c>
      <c r="J181" s="39">
        <v>0</v>
      </c>
      <c r="K181" s="43">
        <v>500</v>
      </c>
      <c r="L181" s="1"/>
    </row>
    <row r="182" spans="1:12" x14ac:dyDescent="0.25">
      <c r="A182" s="2">
        <v>2</v>
      </c>
      <c r="B182" s="2">
        <v>534</v>
      </c>
      <c r="C182" s="2">
        <v>53170</v>
      </c>
      <c r="D182" s="3" t="s">
        <v>15</v>
      </c>
      <c r="E182" s="43">
        <v>400</v>
      </c>
      <c r="F182" s="43">
        <v>782</v>
      </c>
      <c r="G182" s="43">
        <v>1213.03</v>
      </c>
      <c r="H182" s="47">
        <v>1000</v>
      </c>
      <c r="I182" s="39">
        <v>503.16</v>
      </c>
      <c r="J182" s="39">
        <v>700</v>
      </c>
      <c r="K182" s="43">
        <v>1000</v>
      </c>
      <c r="L182" s="1"/>
    </row>
    <row r="183" spans="1:12" s="167" customFormat="1" x14ac:dyDescent="0.25">
      <c r="A183" s="2">
        <v>2</v>
      </c>
      <c r="B183" s="2">
        <v>534</v>
      </c>
      <c r="C183" s="2">
        <v>53172</v>
      </c>
      <c r="D183" s="113" t="s">
        <v>408</v>
      </c>
      <c r="E183" s="43">
        <v>0</v>
      </c>
      <c r="F183" s="43">
        <v>0</v>
      </c>
      <c r="G183" s="43">
        <v>0</v>
      </c>
      <c r="H183" s="47">
        <v>210</v>
      </c>
      <c r="I183" s="39">
        <v>0</v>
      </c>
      <c r="J183" s="39">
        <v>0</v>
      </c>
      <c r="K183" s="43">
        <v>210</v>
      </c>
      <c r="L183" s="1"/>
    </row>
    <row r="184" spans="1:12" x14ac:dyDescent="0.25">
      <c r="A184" s="2">
        <v>2</v>
      </c>
      <c r="B184" s="2">
        <v>534</v>
      </c>
      <c r="C184" s="2">
        <v>53180</v>
      </c>
      <c r="D184" s="3" t="s">
        <v>39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1"/>
    </row>
    <row r="185" spans="1:12" x14ac:dyDescent="0.25">
      <c r="A185" s="243" t="s">
        <v>163</v>
      </c>
      <c r="B185" s="244"/>
      <c r="C185" s="244"/>
      <c r="D185" s="244"/>
      <c r="E185" s="44">
        <f>SUM(E172:E184)</f>
        <v>55480</v>
      </c>
      <c r="F185" s="44">
        <f t="shared" ref="F185:K185" si="14">SUM(F172:F184)</f>
        <v>46646</v>
      </c>
      <c r="G185" s="44">
        <f t="shared" si="14"/>
        <v>50862.36</v>
      </c>
      <c r="H185" s="44">
        <f t="shared" si="14"/>
        <v>51310</v>
      </c>
      <c r="I185" s="44">
        <f t="shared" si="14"/>
        <v>37371.86</v>
      </c>
      <c r="J185" s="44">
        <f t="shared" si="14"/>
        <v>48952.01</v>
      </c>
      <c r="K185" s="44">
        <f t="shared" si="14"/>
        <v>50925</v>
      </c>
      <c r="L185" s="1"/>
    </row>
    <row r="186" spans="1:12" x14ac:dyDescent="0.25">
      <c r="A186" s="245" t="s">
        <v>164</v>
      </c>
      <c r="B186" s="246"/>
      <c r="C186" s="246"/>
      <c r="D186" s="246"/>
      <c r="E186" s="273"/>
      <c r="F186" s="273"/>
      <c r="G186" s="273"/>
      <c r="H186" s="273"/>
      <c r="I186" s="273"/>
      <c r="J186" s="273"/>
      <c r="K186" s="273"/>
      <c r="L186" s="1"/>
    </row>
    <row r="187" spans="1:12" x14ac:dyDescent="0.25">
      <c r="A187" s="2">
        <v>2</v>
      </c>
      <c r="B187" s="2">
        <v>534</v>
      </c>
      <c r="C187" s="2">
        <v>54010</v>
      </c>
      <c r="D187" s="3" t="s">
        <v>16</v>
      </c>
      <c r="E187" s="43">
        <v>0</v>
      </c>
      <c r="F187" s="43">
        <v>33</v>
      </c>
      <c r="G187" s="43">
        <v>32.57</v>
      </c>
      <c r="H187" s="47">
        <f>'[1]2012'!F835</f>
        <v>0</v>
      </c>
      <c r="I187" s="39">
        <v>0</v>
      </c>
      <c r="J187" s="39">
        <v>0</v>
      </c>
      <c r="K187" s="43">
        <v>0</v>
      </c>
      <c r="L187" s="1"/>
    </row>
    <row r="188" spans="1:12" x14ac:dyDescent="0.25">
      <c r="A188" s="2">
        <v>2</v>
      </c>
      <c r="B188" s="2">
        <v>534</v>
      </c>
      <c r="C188" s="2">
        <v>54070</v>
      </c>
      <c r="D188" s="3" t="s">
        <v>69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1"/>
    </row>
    <row r="189" spans="1:12" x14ac:dyDescent="0.25">
      <c r="A189" s="2">
        <v>2</v>
      </c>
      <c r="B189" s="2">
        <v>534</v>
      </c>
      <c r="C189" s="2">
        <v>54080</v>
      </c>
      <c r="D189" s="3" t="s">
        <v>206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1"/>
    </row>
    <row r="190" spans="1:12" x14ac:dyDescent="0.25">
      <c r="A190" s="2">
        <v>2</v>
      </c>
      <c r="B190" s="2">
        <v>534</v>
      </c>
      <c r="C190" s="2">
        <v>54110</v>
      </c>
      <c r="D190" s="3" t="s">
        <v>207</v>
      </c>
      <c r="E190" s="43">
        <v>2525</v>
      </c>
      <c r="F190" s="43">
        <v>110</v>
      </c>
      <c r="G190" s="43">
        <v>1473.12</v>
      </c>
      <c r="H190" s="47">
        <v>2800</v>
      </c>
      <c r="I190" s="39">
        <v>1415.23</v>
      </c>
      <c r="J190" s="39">
        <v>1886.69</v>
      </c>
      <c r="K190" s="43">
        <v>2800</v>
      </c>
      <c r="L190" s="1"/>
    </row>
    <row r="191" spans="1:12" x14ac:dyDescent="0.25">
      <c r="A191" s="2">
        <v>2</v>
      </c>
      <c r="B191" s="2">
        <v>534</v>
      </c>
      <c r="C191" s="2">
        <v>54120</v>
      </c>
      <c r="D191" s="3" t="s">
        <v>201</v>
      </c>
      <c r="E191" s="43">
        <v>20500</v>
      </c>
      <c r="F191" s="43">
        <v>40845</v>
      </c>
      <c r="G191" s="43">
        <v>54589.85</v>
      </c>
      <c r="H191" s="47">
        <v>38000</v>
      </c>
      <c r="I191" s="39">
        <v>11250</v>
      </c>
      <c r="J191" s="39">
        <v>15000</v>
      </c>
      <c r="K191" s="43">
        <v>38000</v>
      </c>
      <c r="L191" s="1"/>
    </row>
    <row r="192" spans="1:12" x14ac:dyDescent="0.25">
      <c r="A192" s="2">
        <v>2</v>
      </c>
      <c r="B192" s="2">
        <v>534</v>
      </c>
      <c r="C192" s="2">
        <v>54130</v>
      </c>
      <c r="D192" s="3" t="s">
        <v>208</v>
      </c>
      <c r="E192" s="43">
        <v>0</v>
      </c>
      <c r="F192" s="43">
        <v>0</v>
      </c>
      <c r="G192" s="43">
        <v>0</v>
      </c>
      <c r="H192" s="43">
        <v>7000</v>
      </c>
      <c r="I192" s="43">
        <v>0</v>
      </c>
      <c r="J192" s="43">
        <v>0</v>
      </c>
      <c r="K192" s="43">
        <v>7000</v>
      </c>
      <c r="L192" s="1"/>
    </row>
    <row r="193" spans="1:12" x14ac:dyDescent="0.25">
      <c r="A193" s="2">
        <v>2</v>
      </c>
      <c r="B193" s="2">
        <v>534</v>
      </c>
      <c r="C193" s="2">
        <v>54140</v>
      </c>
      <c r="D193" s="3" t="s">
        <v>17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1"/>
    </row>
    <row r="194" spans="1:12" x14ac:dyDescent="0.25">
      <c r="A194" s="2">
        <v>2</v>
      </c>
      <c r="B194" s="2">
        <v>534</v>
      </c>
      <c r="C194" s="2">
        <v>54150</v>
      </c>
      <c r="D194" s="3" t="s">
        <v>209</v>
      </c>
      <c r="E194" s="43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1"/>
    </row>
    <row r="195" spans="1:12" x14ac:dyDescent="0.25">
      <c r="A195" s="243" t="s">
        <v>166</v>
      </c>
      <c r="B195" s="244"/>
      <c r="C195" s="244"/>
      <c r="D195" s="244"/>
      <c r="E195" s="44">
        <f t="shared" ref="E195:K195" si="15">SUM(E187:E194)</f>
        <v>23025</v>
      </c>
      <c r="F195" s="44">
        <f t="shared" si="15"/>
        <v>40988</v>
      </c>
      <c r="G195" s="44">
        <f t="shared" si="15"/>
        <v>56095.54</v>
      </c>
      <c r="H195" s="44">
        <f t="shared" si="15"/>
        <v>47800</v>
      </c>
      <c r="I195" s="44">
        <f t="shared" si="15"/>
        <v>12665.23</v>
      </c>
      <c r="J195" s="44">
        <f t="shared" si="15"/>
        <v>16886.689999999999</v>
      </c>
      <c r="K195" s="44">
        <f t="shared" si="15"/>
        <v>47800</v>
      </c>
      <c r="L195" s="1"/>
    </row>
    <row r="196" spans="1:12" x14ac:dyDescent="0.25">
      <c r="A196" s="245" t="s">
        <v>165</v>
      </c>
      <c r="B196" s="246"/>
      <c r="C196" s="246"/>
      <c r="D196" s="246"/>
      <c r="E196" s="273"/>
      <c r="F196" s="273"/>
      <c r="G196" s="273"/>
      <c r="H196" s="273"/>
      <c r="I196" s="273"/>
      <c r="J196" s="273"/>
      <c r="K196" s="273"/>
      <c r="L196" s="1"/>
    </row>
    <row r="197" spans="1:12" x14ac:dyDescent="0.25">
      <c r="A197" s="2">
        <v>2</v>
      </c>
      <c r="B197" s="2">
        <v>534</v>
      </c>
      <c r="C197" s="2">
        <v>55010</v>
      </c>
      <c r="D197" s="3" t="s">
        <v>18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1"/>
    </row>
    <row r="198" spans="1:12" x14ac:dyDescent="0.25">
      <c r="A198" s="2">
        <v>2</v>
      </c>
      <c r="B198" s="2">
        <v>534</v>
      </c>
      <c r="C198" s="2">
        <v>55020</v>
      </c>
      <c r="D198" s="3" t="s">
        <v>43</v>
      </c>
      <c r="E198" s="43">
        <v>7836</v>
      </c>
      <c r="F198" s="43">
        <v>17139</v>
      </c>
      <c r="G198" s="43">
        <v>-2400.31</v>
      </c>
      <c r="H198" s="47">
        <v>9000</v>
      </c>
      <c r="I198" s="39">
        <v>14481.54</v>
      </c>
      <c r="J198" s="39">
        <v>14482</v>
      </c>
      <c r="K198" s="43">
        <v>9000</v>
      </c>
      <c r="L198" s="1"/>
    </row>
    <row r="199" spans="1:12" x14ac:dyDescent="0.25">
      <c r="A199" s="2">
        <v>2</v>
      </c>
      <c r="B199" s="2">
        <v>534</v>
      </c>
      <c r="C199" s="2">
        <v>55030</v>
      </c>
      <c r="D199" s="3" t="s">
        <v>70</v>
      </c>
      <c r="E199" s="43"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1"/>
    </row>
    <row r="200" spans="1:12" x14ac:dyDescent="0.25">
      <c r="A200" s="2">
        <v>2</v>
      </c>
      <c r="B200" s="2">
        <v>534</v>
      </c>
      <c r="C200" s="2">
        <v>55040</v>
      </c>
      <c r="D200" s="3" t="s">
        <v>44</v>
      </c>
      <c r="E200" s="43">
        <v>2274</v>
      </c>
      <c r="F200" s="43">
        <v>1984</v>
      </c>
      <c r="G200" s="43">
        <v>981.3</v>
      </c>
      <c r="H200" s="47">
        <v>2000</v>
      </c>
      <c r="I200" s="39">
        <v>367.67</v>
      </c>
      <c r="J200" s="39">
        <v>700</v>
      </c>
      <c r="K200" s="43">
        <v>2000</v>
      </c>
      <c r="L200" s="1"/>
    </row>
    <row r="201" spans="1:12" x14ac:dyDescent="0.25">
      <c r="A201" s="2">
        <v>2</v>
      </c>
      <c r="B201" s="2">
        <v>534</v>
      </c>
      <c r="C201" s="2">
        <v>55070</v>
      </c>
      <c r="D201" s="3" t="s">
        <v>15</v>
      </c>
      <c r="E201" s="43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1"/>
    </row>
    <row r="202" spans="1:12" x14ac:dyDescent="0.25">
      <c r="A202" s="243" t="s">
        <v>167</v>
      </c>
      <c r="B202" s="244"/>
      <c r="C202" s="244"/>
      <c r="D202" s="244"/>
      <c r="E202" s="44">
        <f>SUM(E197:E201)</f>
        <v>10110</v>
      </c>
      <c r="F202" s="44">
        <f>SUM(F197:F201)-1</f>
        <v>19122</v>
      </c>
      <c r="G202" s="44">
        <f t="shared" ref="G202:K202" si="16">SUM(G197:G201)</f>
        <v>-1419.01</v>
      </c>
      <c r="H202" s="44">
        <f t="shared" si="16"/>
        <v>11000</v>
      </c>
      <c r="I202" s="44">
        <f t="shared" si="16"/>
        <v>14849.210000000001</v>
      </c>
      <c r="J202" s="44">
        <f t="shared" si="16"/>
        <v>15182</v>
      </c>
      <c r="K202" s="44">
        <f t="shared" si="16"/>
        <v>11000</v>
      </c>
      <c r="L202" s="1"/>
    </row>
    <row r="203" spans="1:12" x14ac:dyDescent="0.25">
      <c r="A203" s="245" t="s">
        <v>168</v>
      </c>
      <c r="B203" s="246"/>
      <c r="C203" s="246"/>
      <c r="D203" s="246"/>
      <c r="E203" s="273"/>
      <c r="F203" s="273"/>
      <c r="G203" s="273"/>
      <c r="H203" s="273"/>
      <c r="I203" s="273"/>
      <c r="J203" s="273"/>
      <c r="K203" s="273"/>
      <c r="L203" s="1"/>
    </row>
    <row r="204" spans="1:12" x14ac:dyDescent="0.25">
      <c r="A204" s="2">
        <v>2</v>
      </c>
      <c r="B204" s="2">
        <v>534</v>
      </c>
      <c r="C204" s="2">
        <v>56040</v>
      </c>
      <c r="D204" s="3" t="s">
        <v>46</v>
      </c>
      <c r="E204" s="43">
        <v>3353</v>
      </c>
      <c r="F204" s="43">
        <v>3459</v>
      </c>
      <c r="G204" s="43">
        <v>3441.59</v>
      </c>
      <c r="H204" s="47">
        <v>3823</v>
      </c>
      <c r="I204" s="39">
        <v>2454</v>
      </c>
      <c r="J204" s="39">
        <v>3272.01</v>
      </c>
      <c r="K204" s="116">
        <f>[3]Sheet1!L125</f>
        <v>4006</v>
      </c>
      <c r="L204" s="83"/>
    </row>
    <row r="205" spans="1:12" x14ac:dyDescent="0.25">
      <c r="A205" s="2">
        <v>2</v>
      </c>
      <c r="B205" s="2">
        <v>534</v>
      </c>
      <c r="C205" s="2">
        <v>56050</v>
      </c>
      <c r="D205" s="3" t="s">
        <v>47</v>
      </c>
      <c r="E205" s="43">
        <v>4751</v>
      </c>
      <c r="F205" s="43">
        <v>5125</v>
      </c>
      <c r="G205" s="43">
        <v>4253.67</v>
      </c>
      <c r="H205" s="47">
        <v>5997</v>
      </c>
      <c r="I205" s="39">
        <v>2734.17</v>
      </c>
      <c r="J205" s="39">
        <v>3645.34</v>
      </c>
      <c r="K205" s="116">
        <f>[3]Sheet1!L126</f>
        <v>5367</v>
      </c>
      <c r="L205" s="83"/>
    </row>
    <row r="206" spans="1:12" x14ac:dyDescent="0.25">
      <c r="A206" s="2">
        <v>2</v>
      </c>
      <c r="B206" s="2">
        <v>534</v>
      </c>
      <c r="C206" s="2">
        <v>56070</v>
      </c>
      <c r="D206" s="3" t="s">
        <v>73</v>
      </c>
      <c r="E206" s="43">
        <v>588</v>
      </c>
      <c r="F206" s="43">
        <v>588</v>
      </c>
      <c r="G206" s="43">
        <v>588.25</v>
      </c>
      <c r="H206" s="47">
        <v>670</v>
      </c>
      <c r="I206" s="39">
        <v>342</v>
      </c>
      <c r="J206" s="39">
        <v>342</v>
      </c>
      <c r="K206" s="43">
        <v>350</v>
      </c>
      <c r="L206" s="1"/>
    </row>
    <row r="207" spans="1:12" x14ac:dyDescent="0.25">
      <c r="A207" s="2">
        <v>2</v>
      </c>
      <c r="B207" s="2">
        <v>534</v>
      </c>
      <c r="C207" s="2">
        <v>56090</v>
      </c>
      <c r="D207" s="3" t="s">
        <v>49</v>
      </c>
      <c r="E207" s="43">
        <v>11666</v>
      </c>
      <c r="F207" s="43">
        <v>12086</v>
      </c>
      <c r="G207" s="43">
        <v>11874.08</v>
      </c>
      <c r="H207" s="47">
        <v>13626</v>
      </c>
      <c r="I207" s="39">
        <v>9223.68</v>
      </c>
      <c r="J207" s="39">
        <v>12298.67</v>
      </c>
      <c r="K207" s="116">
        <f>[3]Sheet1!L127</f>
        <v>13626</v>
      </c>
      <c r="L207" s="83"/>
    </row>
    <row r="208" spans="1:12" x14ac:dyDescent="0.25">
      <c r="A208" s="2">
        <v>2</v>
      </c>
      <c r="B208" s="2">
        <v>534</v>
      </c>
      <c r="C208" s="2">
        <v>56110</v>
      </c>
      <c r="D208" s="3" t="s">
        <v>50</v>
      </c>
      <c r="E208" s="43">
        <v>1480</v>
      </c>
      <c r="F208" s="43">
        <v>2564</v>
      </c>
      <c r="G208" s="43">
        <v>1814.04</v>
      </c>
      <c r="H208" s="47">
        <v>3003</v>
      </c>
      <c r="I208" s="39">
        <v>384.68</v>
      </c>
      <c r="J208" s="39">
        <v>515</v>
      </c>
      <c r="K208" s="116">
        <f>[3]Sheet1!L128</f>
        <v>3147.0450000000001</v>
      </c>
      <c r="L208" s="83"/>
    </row>
    <row r="209" spans="1:12" x14ac:dyDescent="0.25">
      <c r="A209" s="2">
        <v>2</v>
      </c>
      <c r="B209" s="2">
        <v>534</v>
      </c>
      <c r="C209" s="2">
        <v>56120</v>
      </c>
      <c r="D209" s="3" t="s">
        <v>51</v>
      </c>
      <c r="E209" s="43">
        <v>268</v>
      </c>
      <c r="F209" s="43">
        <v>242</v>
      </c>
      <c r="G209" s="43">
        <v>68.83</v>
      </c>
      <c r="H209" s="47">
        <v>257</v>
      </c>
      <c r="I209" s="39">
        <v>10.93</v>
      </c>
      <c r="J209" s="39">
        <v>20</v>
      </c>
      <c r="K209" s="116">
        <f>[3]Sheet1!L129</f>
        <v>243</v>
      </c>
      <c r="L209" s="83"/>
    </row>
    <row r="210" spans="1:12" x14ac:dyDescent="0.25">
      <c r="A210" s="2">
        <v>2</v>
      </c>
      <c r="B210" s="2">
        <v>534</v>
      </c>
      <c r="C210" s="2">
        <v>56140</v>
      </c>
      <c r="D210" s="3" t="s">
        <v>52</v>
      </c>
      <c r="E210" s="43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1"/>
    </row>
    <row r="211" spans="1:12" x14ac:dyDescent="0.25">
      <c r="A211" s="2">
        <v>2</v>
      </c>
      <c r="B211" s="2">
        <v>534</v>
      </c>
      <c r="C211" s="2">
        <v>56150</v>
      </c>
      <c r="D211" s="3" t="s">
        <v>53</v>
      </c>
      <c r="E211" s="43">
        <v>0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1"/>
    </row>
    <row r="212" spans="1:12" x14ac:dyDescent="0.25">
      <c r="A212" s="243" t="s">
        <v>169</v>
      </c>
      <c r="B212" s="244"/>
      <c r="C212" s="244"/>
      <c r="D212" s="244"/>
      <c r="E212" s="44">
        <f>SUM(E204:E211)</f>
        <v>22106</v>
      </c>
      <c r="F212" s="44">
        <f>SUM(F204:F211)</f>
        <v>24064</v>
      </c>
      <c r="G212" s="44">
        <f>SUM(G204:G211)</f>
        <v>22040.460000000003</v>
      </c>
      <c r="H212" s="44">
        <f>SUM(H204:H211)-1</f>
        <v>27375</v>
      </c>
      <c r="I212" s="44">
        <f>SUM(I204:I211)</f>
        <v>15149.460000000001</v>
      </c>
      <c r="J212" s="44">
        <f>SUM(J204:J211)</f>
        <v>20093.02</v>
      </c>
      <c r="K212" s="44">
        <f>SUM(K204:K211)</f>
        <v>26739.044999999998</v>
      </c>
      <c r="L212" s="1"/>
    </row>
    <row r="213" spans="1:12" x14ac:dyDescent="0.25">
      <c r="A213" s="245" t="s">
        <v>170</v>
      </c>
      <c r="B213" s="246"/>
      <c r="C213" s="246"/>
      <c r="D213" s="246"/>
      <c r="E213" s="273"/>
      <c r="F213" s="273"/>
      <c r="G213" s="273"/>
      <c r="H213" s="273"/>
      <c r="I213" s="273"/>
      <c r="J213" s="273"/>
      <c r="K213" s="273"/>
      <c r="L213" s="1"/>
    </row>
    <row r="214" spans="1:12" x14ac:dyDescent="0.25">
      <c r="A214" s="2">
        <v>2</v>
      </c>
      <c r="B214" s="2">
        <v>534</v>
      </c>
      <c r="C214" s="2">
        <v>57010</v>
      </c>
      <c r="D214" s="3" t="s">
        <v>27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1"/>
    </row>
    <row r="215" spans="1:12" x14ac:dyDescent="0.25">
      <c r="A215" s="2">
        <v>2</v>
      </c>
      <c r="B215" s="2">
        <v>534</v>
      </c>
      <c r="C215" s="2">
        <v>57020</v>
      </c>
      <c r="D215" s="3" t="s">
        <v>28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1"/>
    </row>
    <row r="216" spans="1:12" x14ac:dyDescent="0.25">
      <c r="A216" s="2">
        <v>2</v>
      </c>
      <c r="B216" s="2">
        <v>534</v>
      </c>
      <c r="C216" s="2">
        <v>58010</v>
      </c>
      <c r="D216" s="3" t="s">
        <v>29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1"/>
    </row>
    <row r="217" spans="1:12" x14ac:dyDescent="0.25">
      <c r="A217" s="2">
        <v>2</v>
      </c>
      <c r="B217" s="2">
        <v>534</v>
      </c>
      <c r="C217" s="2">
        <v>58130</v>
      </c>
      <c r="D217" s="3" t="s">
        <v>201</v>
      </c>
      <c r="E217" s="43"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1"/>
    </row>
    <row r="218" spans="1:12" x14ac:dyDescent="0.25">
      <c r="A218" s="2">
        <v>2</v>
      </c>
      <c r="B218" s="2">
        <v>534</v>
      </c>
      <c r="C218" s="2">
        <v>58150</v>
      </c>
      <c r="D218" s="3" t="s">
        <v>17</v>
      </c>
      <c r="E218" s="43"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1"/>
    </row>
    <row r="219" spans="1:12" x14ac:dyDescent="0.25">
      <c r="A219" s="2">
        <v>2</v>
      </c>
      <c r="B219" s="2">
        <v>534</v>
      </c>
      <c r="C219" s="2">
        <v>59010</v>
      </c>
      <c r="D219" s="3" t="s">
        <v>18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1"/>
    </row>
    <row r="220" spans="1:12" x14ac:dyDescent="0.25">
      <c r="A220" s="2">
        <v>2</v>
      </c>
      <c r="B220" s="2">
        <v>534</v>
      </c>
      <c r="C220" s="2">
        <v>59020</v>
      </c>
      <c r="D220" s="3" t="s">
        <v>54</v>
      </c>
      <c r="E220" s="43">
        <v>0</v>
      </c>
      <c r="F220" s="43">
        <v>0</v>
      </c>
      <c r="G220" s="43">
        <v>0</v>
      </c>
      <c r="H220" s="43">
        <v>18172</v>
      </c>
      <c r="I220" s="43">
        <v>11497.86</v>
      </c>
      <c r="J220" s="43">
        <v>15330.68</v>
      </c>
      <c r="K220" s="43">
        <v>16000</v>
      </c>
      <c r="L220" s="1" t="s">
        <v>407</v>
      </c>
    </row>
    <row r="221" spans="1:12" x14ac:dyDescent="0.25">
      <c r="A221" s="2">
        <v>2</v>
      </c>
      <c r="B221" s="2">
        <v>534</v>
      </c>
      <c r="C221" s="2">
        <v>59030</v>
      </c>
      <c r="D221" s="3" t="s">
        <v>70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1"/>
    </row>
    <row r="222" spans="1:12" x14ac:dyDescent="0.25">
      <c r="A222" s="2">
        <v>2</v>
      </c>
      <c r="B222" s="2">
        <v>534</v>
      </c>
      <c r="C222" s="2">
        <v>59040</v>
      </c>
      <c r="D222" s="3" t="s">
        <v>86</v>
      </c>
      <c r="E222" s="43">
        <v>0</v>
      </c>
      <c r="F222" s="43">
        <v>0</v>
      </c>
      <c r="G222" s="43">
        <v>0</v>
      </c>
      <c r="H222" s="43">
        <v>7302</v>
      </c>
      <c r="I222" s="43">
        <v>0</v>
      </c>
      <c r="J222" s="43">
        <v>0</v>
      </c>
      <c r="K222" s="43"/>
      <c r="L222" s="1"/>
    </row>
    <row r="223" spans="1:12" x14ac:dyDescent="0.25">
      <c r="A223" s="2">
        <v>2</v>
      </c>
      <c r="B223" s="2">
        <v>534</v>
      </c>
      <c r="C223" s="2">
        <v>59080</v>
      </c>
      <c r="D223" s="3" t="s">
        <v>77</v>
      </c>
      <c r="E223" s="43">
        <v>0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1"/>
    </row>
    <row r="224" spans="1:12" x14ac:dyDescent="0.25">
      <c r="A224" s="2">
        <v>2</v>
      </c>
      <c r="B224" s="2">
        <v>534</v>
      </c>
      <c r="C224" s="2">
        <v>59100</v>
      </c>
      <c r="D224" s="3" t="s">
        <v>15</v>
      </c>
      <c r="E224" s="43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1"/>
    </row>
    <row r="225" spans="1:12" x14ac:dyDescent="0.25">
      <c r="A225" s="243" t="s">
        <v>171</v>
      </c>
      <c r="B225" s="244"/>
      <c r="C225" s="244"/>
      <c r="D225" s="244"/>
      <c r="E225" s="44">
        <f>SUM(E214:E224)</f>
        <v>0</v>
      </c>
      <c r="F225" s="44">
        <f t="shared" ref="F225:K225" si="17">SUM(F214:F224)</f>
        <v>0</v>
      </c>
      <c r="G225" s="44">
        <f t="shared" si="17"/>
        <v>0</v>
      </c>
      <c r="H225" s="44">
        <f t="shared" si="17"/>
        <v>25474</v>
      </c>
      <c r="I225" s="44">
        <f t="shared" si="17"/>
        <v>11497.86</v>
      </c>
      <c r="J225" s="44">
        <f t="shared" si="17"/>
        <v>15330.68</v>
      </c>
      <c r="K225" s="44">
        <f t="shared" si="17"/>
        <v>16000</v>
      </c>
      <c r="L225" s="1"/>
    </row>
    <row r="226" spans="1:12" x14ac:dyDescent="0.25">
      <c r="A226" s="243" t="s">
        <v>220</v>
      </c>
      <c r="B226" s="244"/>
      <c r="C226" s="244"/>
      <c r="D226" s="244"/>
      <c r="E226" s="44">
        <f>E225+E212++E202+E195+E185+E170+E161+1</f>
        <v>191234</v>
      </c>
      <c r="F226" s="44">
        <f>F225+F212++F202+F195+F185+F170+F161</f>
        <v>218395</v>
      </c>
      <c r="G226" s="44">
        <f>G225+G212++G202+G195+G185+G170+G161</f>
        <v>216451.68</v>
      </c>
      <c r="H226" s="44">
        <f>H225+H212++H202+H195+H185+H170+H161-1</f>
        <v>259376</v>
      </c>
      <c r="I226" s="44">
        <f>I225+I212++I202+I195+I185+I170+I161</f>
        <v>146028.41</v>
      </c>
      <c r="J226" s="44">
        <f>J225+J212++J202+J195+J185+J170+J161</f>
        <v>185870.12</v>
      </c>
      <c r="K226" s="44">
        <f>K225+K212++K202+K195+K185+K170+K161</f>
        <v>250076.62499999997</v>
      </c>
      <c r="L226" s="1"/>
    </row>
    <row r="227" spans="1:12" ht="28.9" customHeight="1" x14ac:dyDescent="0.25">
      <c r="A227" s="264" t="s">
        <v>221</v>
      </c>
      <c r="B227" s="267"/>
      <c r="C227" s="267"/>
      <c r="D227" s="267"/>
      <c r="E227" s="267"/>
      <c r="F227" s="267"/>
      <c r="G227" s="267"/>
      <c r="H227" s="267"/>
      <c r="I227" s="267"/>
      <c r="J227" s="267"/>
      <c r="K227" s="267"/>
      <c r="L227" s="1"/>
    </row>
    <row r="228" spans="1:12" ht="14.45" customHeight="1" x14ac:dyDescent="0.25">
      <c r="A228" s="245" t="s">
        <v>162</v>
      </c>
      <c r="B228" s="246"/>
      <c r="C228" s="246"/>
      <c r="D228" s="246"/>
      <c r="E228" s="268"/>
      <c r="F228" s="268"/>
      <c r="G228" s="268"/>
      <c r="H228" s="268"/>
      <c r="I228" s="268"/>
      <c r="J228" s="268"/>
      <c r="K228" s="268"/>
      <c r="L228" s="1"/>
    </row>
    <row r="229" spans="1:12" x14ac:dyDescent="0.25">
      <c r="A229" s="2">
        <v>2</v>
      </c>
      <c r="B229" s="2">
        <v>535</v>
      </c>
      <c r="C229" s="2">
        <v>51010</v>
      </c>
      <c r="D229" s="3" t="s">
        <v>88</v>
      </c>
      <c r="E229" s="43">
        <v>0</v>
      </c>
      <c r="F229" s="43">
        <v>0</v>
      </c>
      <c r="G229" s="43">
        <v>0</v>
      </c>
      <c r="H229" s="47">
        <f>'[1]2012'!F867</f>
        <v>0</v>
      </c>
      <c r="I229" s="39">
        <v>0</v>
      </c>
      <c r="J229" s="39">
        <v>0</v>
      </c>
      <c r="K229" s="43">
        <v>0</v>
      </c>
      <c r="L229" s="1"/>
    </row>
    <row r="230" spans="1:12" x14ac:dyDescent="0.25">
      <c r="A230" s="2">
        <v>2</v>
      </c>
      <c r="B230" s="2">
        <v>535</v>
      </c>
      <c r="C230" s="2">
        <v>51020</v>
      </c>
      <c r="D230" s="3" t="s">
        <v>56</v>
      </c>
      <c r="E230" s="43">
        <v>0</v>
      </c>
      <c r="F230" s="43">
        <v>0</v>
      </c>
      <c r="G230" s="43">
        <v>0</v>
      </c>
      <c r="H230" s="47">
        <v>0</v>
      </c>
      <c r="I230" s="39">
        <v>0</v>
      </c>
      <c r="J230" s="39">
        <v>0</v>
      </c>
      <c r="K230" s="43">
        <v>0</v>
      </c>
      <c r="L230" s="1"/>
    </row>
    <row r="231" spans="1:12" x14ac:dyDescent="0.25">
      <c r="A231" s="2">
        <v>2</v>
      </c>
      <c r="B231" s="2">
        <v>535</v>
      </c>
      <c r="C231" s="2">
        <v>51030</v>
      </c>
      <c r="D231" s="3" t="s">
        <v>32</v>
      </c>
      <c r="E231" s="43">
        <v>43835</v>
      </c>
      <c r="F231" s="43">
        <v>44376</v>
      </c>
      <c r="G231" s="43">
        <v>44995.83</v>
      </c>
      <c r="H231" s="47">
        <v>49968</v>
      </c>
      <c r="I231" s="39">
        <v>32082.68</v>
      </c>
      <c r="J231" s="39">
        <v>42777.34</v>
      </c>
      <c r="K231" s="116">
        <f>[3]Sheet1!L132</f>
        <v>52362.579999999994</v>
      </c>
      <c r="L231" s="83"/>
    </row>
    <row r="232" spans="1:12" x14ac:dyDescent="0.25">
      <c r="A232" s="2">
        <v>2</v>
      </c>
      <c r="B232" s="2">
        <v>535</v>
      </c>
      <c r="C232" s="2">
        <v>51040</v>
      </c>
      <c r="D232" s="3" t="s">
        <v>58</v>
      </c>
      <c r="E232" s="43">
        <v>0</v>
      </c>
      <c r="F232" s="43">
        <v>0</v>
      </c>
      <c r="G232" s="43">
        <v>0</v>
      </c>
      <c r="H232" s="47">
        <v>0</v>
      </c>
      <c r="I232" s="39">
        <v>0</v>
      </c>
      <c r="J232" s="39">
        <v>0</v>
      </c>
      <c r="K232" s="43">
        <v>0</v>
      </c>
      <c r="L232" s="1"/>
    </row>
    <row r="233" spans="1:12" x14ac:dyDescent="0.25">
      <c r="A233" s="243" t="s">
        <v>158</v>
      </c>
      <c r="B233" s="244"/>
      <c r="C233" s="244"/>
      <c r="D233" s="244"/>
      <c r="E233" s="44">
        <f t="shared" ref="E233:K233" si="18">SUM(E229:E232)</f>
        <v>43835</v>
      </c>
      <c r="F233" s="44">
        <f t="shared" si="18"/>
        <v>44376</v>
      </c>
      <c r="G233" s="44">
        <f t="shared" si="18"/>
        <v>44995.83</v>
      </c>
      <c r="H233" s="44">
        <f t="shared" si="18"/>
        <v>49968</v>
      </c>
      <c r="I233" s="44">
        <f t="shared" si="18"/>
        <v>32082.68</v>
      </c>
      <c r="J233" s="44">
        <f t="shared" si="18"/>
        <v>42777.34</v>
      </c>
      <c r="K233" s="44">
        <f t="shared" si="18"/>
        <v>52362.579999999994</v>
      </c>
      <c r="L233" s="1"/>
    </row>
    <row r="234" spans="1:12" x14ac:dyDescent="0.25">
      <c r="A234" s="245" t="s">
        <v>161</v>
      </c>
      <c r="B234" s="246"/>
      <c r="C234" s="246"/>
      <c r="D234" s="246"/>
      <c r="E234" s="273"/>
      <c r="F234" s="273"/>
      <c r="G234" s="273"/>
      <c r="H234" s="273"/>
      <c r="I234" s="273"/>
      <c r="J234" s="273"/>
      <c r="K234" s="273"/>
      <c r="L234" s="1"/>
    </row>
    <row r="235" spans="1:12" x14ac:dyDescent="0.25">
      <c r="A235" s="2">
        <v>2</v>
      </c>
      <c r="B235" s="2">
        <v>535</v>
      </c>
      <c r="C235" s="2">
        <v>52020</v>
      </c>
      <c r="D235" s="3" t="s">
        <v>34</v>
      </c>
      <c r="E235" s="43">
        <v>938</v>
      </c>
      <c r="F235" s="43">
        <v>1087</v>
      </c>
      <c r="G235" s="43">
        <v>1118.9000000000001</v>
      </c>
      <c r="H235" s="47">
        <v>4300</v>
      </c>
      <c r="I235" s="39">
        <v>517.63</v>
      </c>
      <c r="J235" s="39">
        <v>600</v>
      </c>
      <c r="K235" s="43">
        <v>1300</v>
      </c>
      <c r="L235" s="1"/>
    </row>
    <row r="236" spans="1:12" x14ac:dyDescent="0.25">
      <c r="A236" s="2">
        <v>2</v>
      </c>
      <c r="B236" s="2">
        <v>535</v>
      </c>
      <c r="C236" s="2">
        <v>52040</v>
      </c>
      <c r="D236" s="3" t="s">
        <v>59</v>
      </c>
      <c r="E236" s="43">
        <v>146</v>
      </c>
      <c r="F236" s="43">
        <v>0</v>
      </c>
      <c r="G236" s="43">
        <v>0</v>
      </c>
      <c r="H236" s="47">
        <v>200</v>
      </c>
      <c r="I236" s="39">
        <v>0</v>
      </c>
      <c r="J236" s="39">
        <v>0</v>
      </c>
      <c r="K236" s="43">
        <v>200</v>
      </c>
      <c r="L236" s="1"/>
    </row>
    <row r="237" spans="1:12" x14ac:dyDescent="0.25">
      <c r="A237" s="2">
        <v>2</v>
      </c>
      <c r="B237" s="2">
        <v>535</v>
      </c>
      <c r="C237" s="2">
        <v>52050</v>
      </c>
      <c r="D237" s="3" t="s">
        <v>35</v>
      </c>
      <c r="E237" s="43">
        <v>0</v>
      </c>
      <c r="F237" s="43">
        <v>0</v>
      </c>
      <c r="G237" s="43">
        <v>0</v>
      </c>
      <c r="H237" s="47">
        <v>1750</v>
      </c>
      <c r="I237" s="39">
        <v>20.62</v>
      </c>
      <c r="J237" s="39">
        <v>300</v>
      </c>
      <c r="K237" s="43">
        <v>1750</v>
      </c>
      <c r="L237" s="1"/>
    </row>
    <row r="238" spans="1:12" x14ac:dyDescent="0.25">
      <c r="A238" s="2">
        <v>2</v>
      </c>
      <c r="B238" s="2">
        <v>535</v>
      </c>
      <c r="C238" s="2">
        <v>52070</v>
      </c>
      <c r="D238" s="3" t="s">
        <v>62</v>
      </c>
      <c r="E238" s="43">
        <v>0</v>
      </c>
      <c r="F238" s="43">
        <v>0</v>
      </c>
      <c r="G238" s="43">
        <v>0</v>
      </c>
      <c r="H238" s="43">
        <v>1000</v>
      </c>
      <c r="I238" s="39">
        <v>0</v>
      </c>
      <c r="J238" s="39">
        <v>0</v>
      </c>
      <c r="K238" s="43">
        <v>1000</v>
      </c>
      <c r="L238" s="1"/>
    </row>
    <row r="239" spans="1:12" x14ac:dyDescent="0.25">
      <c r="A239" s="2">
        <v>2</v>
      </c>
      <c r="B239" s="2">
        <v>535</v>
      </c>
      <c r="C239" s="2">
        <v>52080</v>
      </c>
      <c r="D239" s="3" t="s">
        <v>63</v>
      </c>
      <c r="E239" s="43">
        <v>0</v>
      </c>
      <c r="F239" s="43">
        <v>0</v>
      </c>
      <c r="G239" s="43">
        <v>0</v>
      </c>
      <c r="H239" s="47">
        <f>'[1]2012'!F875</f>
        <v>0</v>
      </c>
      <c r="I239" s="39">
        <v>0</v>
      </c>
      <c r="J239" s="39">
        <v>0</v>
      </c>
      <c r="K239" s="43">
        <v>0</v>
      </c>
      <c r="L239" s="1"/>
    </row>
    <row r="240" spans="1:12" x14ac:dyDescent="0.25">
      <c r="A240" s="2">
        <v>2</v>
      </c>
      <c r="B240" s="2">
        <v>535</v>
      </c>
      <c r="C240" s="2">
        <v>52090</v>
      </c>
      <c r="D240" s="3" t="s">
        <v>64</v>
      </c>
      <c r="E240" s="43">
        <v>1421</v>
      </c>
      <c r="F240" s="43">
        <v>1466</v>
      </c>
      <c r="G240" s="43">
        <v>788.76</v>
      </c>
      <c r="H240" s="43">
        <v>1500</v>
      </c>
      <c r="I240" s="39">
        <v>212.34</v>
      </c>
      <c r="J240" s="39">
        <v>789</v>
      </c>
      <c r="K240" s="43">
        <v>1500</v>
      </c>
      <c r="L240" s="1"/>
    </row>
    <row r="241" spans="1:12" x14ac:dyDescent="0.25">
      <c r="A241" s="2">
        <v>2</v>
      </c>
      <c r="B241" s="2">
        <v>535</v>
      </c>
      <c r="C241" s="2">
        <v>52110</v>
      </c>
      <c r="D241" s="3" t="s">
        <v>5</v>
      </c>
      <c r="E241" s="43">
        <v>4833</v>
      </c>
      <c r="F241" s="43">
        <v>6955</v>
      </c>
      <c r="G241" s="43">
        <v>3589.6</v>
      </c>
      <c r="H241" s="47">
        <v>5000</v>
      </c>
      <c r="I241" s="39">
        <v>4642.26</v>
      </c>
      <c r="J241" s="39">
        <v>5000</v>
      </c>
      <c r="K241" s="43">
        <v>5000</v>
      </c>
      <c r="L241" s="1"/>
    </row>
    <row r="242" spans="1:12" x14ac:dyDescent="0.25">
      <c r="A242" s="243" t="s">
        <v>159</v>
      </c>
      <c r="B242" s="244"/>
      <c r="C242" s="244"/>
      <c r="D242" s="244"/>
      <c r="E242" s="44">
        <f>SUM(E235:E241)</f>
        <v>7338</v>
      </c>
      <c r="F242" s="44">
        <f t="shared" ref="F242:K242" si="19">SUM(F235:F241)</f>
        <v>9508</v>
      </c>
      <c r="G242" s="44">
        <f t="shared" si="19"/>
        <v>5497.26</v>
      </c>
      <c r="H242" s="44">
        <f t="shared" si="19"/>
        <v>13750</v>
      </c>
      <c r="I242" s="44">
        <f t="shared" si="19"/>
        <v>5392.85</v>
      </c>
      <c r="J242" s="44">
        <f t="shared" si="19"/>
        <v>6689</v>
      </c>
      <c r="K242" s="44">
        <f t="shared" si="19"/>
        <v>10750</v>
      </c>
      <c r="L242" s="1"/>
    </row>
    <row r="243" spans="1:12" x14ac:dyDescent="0.25">
      <c r="A243" s="245" t="s">
        <v>160</v>
      </c>
      <c r="B243" s="246"/>
      <c r="C243" s="246"/>
      <c r="D243" s="246"/>
      <c r="E243" s="273"/>
      <c r="F243" s="273"/>
      <c r="G243" s="273"/>
      <c r="H243" s="273"/>
      <c r="I243" s="273"/>
      <c r="J243" s="273"/>
      <c r="K243" s="273"/>
      <c r="L243" s="1"/>
    </row>
    <row r="244" spans="1:12" x14ac:dyDescent="0.25">
      <c r="A244" s="2">
        <v>2</v>
      </c>
      <c r="B244" s="2">
        <v>535</v>
      </c>
      <c r="C244" s="2">
        <v>53010</v>
      </c>
      <c r="D244" s="3" t="s">
        <v>36</v>
      </c>
      <c r="E244" s="43">
        <v>102</v>
      </c>
      <c r="F244" s="43">
        <v>41</v>
      </c>
      <c r="G244" s="43">
        <v>0</v>
      </c>
      <c r="H244" s="47">
        <v>600</v>
      </c>
      <c r="I244" s="39">
        <v>565.54</v>
      </c>
      <c r="J244" s="39">
        <v>754.67</v>
      </c>
      <c r="K244" s="43">
        <v>800</v>
      </c>
      <c r="L244" s="1"/>
    </row>
    <row r="245" spans="1:12" x14ac:dyDescent="0.25">
      <c r="A245" s="2">
        <v>2</v>
      </c>
      <c r="B245" s="2">
        <v>535</v>
      </c>
      <c r="C245" s="2">
        <v>53030</v>
      </c>
      <c r="D245" s="3" t="s">
        <v>6</v>
      </c>
      <c r="E245" s="43">
        <v>1012</v>
      </c>
      <c r="F245" s="43">
        <v>1038</v>
      </c>
      <c r="G245" s="43">
        <v>1268.6199999999999</v>
      </c>
      <c r="H245" s="47">
        <v>1100</v>
      </c>
      <c r="I245" s="39">
        <v>1372.67</v>
      </c>
      <c r="J245" s="39">
        <v>1373</v>
      </c>
      <c r="K245" s="43">
        <v>1400</v>
      </c>
      <c r="L245" s="1"/>
    </row>
    <row r="246" spans="1:12" x14ac:dyDescent="0.25">
      <c r="A246" s="2">
        <v>2</v>
      </c>
      <c r="B246" s="2">
        <v>535</v>
      </c>
      <c r="C246" s="2">
        <v>53060</v>
      </c>
      <c r="D246" s="3" t="s">
        <v>8</v>
      </c>
      <c r="E246" s="43">
        <v>0</v>
      </c>
      <c r="F246" s="43">
        <v>0</v>
      </c>
      <c r="G246" s="43">
        <v>0</v>
      </c>
      <c r="H246" s="47">
        <v>500</v>
      </c>
      <c r="I246" s="39">
        <v>0</v>
      </c>
      <c r="J246" s="39">
        <v>0</v>
      </c>
      <c r="K246" s="43">
        <v>500</v>
      </c>
      <c r="L246" s="1"/>
    </row>
    <row r="247" spans="1:12" x14ac:dyDescent="0.25">
      <c r="A247" s="2">
        <v>2</v>
      </c>
      <c r="B247" s="2">
        <v>535</v>
      </c>
      <c r="C247" s="2">
        <v>53080</v>
      </c>
      <c r="D247" s="3" t="s">
        <v>37</v>
      </c>
      <c r="E247" s="43">
        <v>6893</v>
      </c>
      <c r="F247" s="43">
        <v>8300</v>
      </c>
      <c r="G247" s="43">
        <v>7594.53</v>
      </c>
      <c r="H247" s="47">
        <v>8200</v>
      </c>
      <c r="I247" s="39">
        <v>5925.15</v>
      </c>
      <c r="J247" s="39">
        <v>7900.02</v>
      </c>
      <c r="K247" s="43">
        <v>8200</v>
      </c>
      <c r="L247" s="1"/>
    </row>
    <row r="248" spans="1:12" x14ac:dyDescent="0.25">
      <c r="A248" s="2">
        <v>2</v>
      </c>
      <c r="B248" s="2">
        <v>535</v>
      </c>
      <c r="C248" s="2">
        <v>53090</v>
      </c>
      <c r="D248" s="3" t="s">
        <v>65</v>
      </c>
      <c r="E248" s="43">
        <v>0</v>
      </c>
      <c r="F248" s="43">
        <v>0</v>
      </c>
      <c r="G248" s="43">
        <v>0</v>
      </c>
      <c r="H248" s="43">
        <v>0</v>
      </c>
      <c r="I248" s="39">
        <v>0</v>
      </c>
      <c r="J248" s="39">
        <v>0</v>
      </c>
      <c r="K248" s="43">
        <v>0</v>
      </c>
      <c r="L248" s="1"/>
    </row>
    <row r="249" spans="1:12" x14ac:dyDescent="0.25">
      <c r="A249" s="2">
        <v>2</v>
      </c>
      <c r="B249" s="2">
        <v>535</v>
      </c>
      <c r="C249" s="2">
        <v>53100</v>
      </c>
      <c r="D249" s="3" t="s">
        <v>10</v>
      </c>
      <c r="E249" s="43">
        <v>0</v>
      </c>
      <c r="F249" s="43">
        <v>0</v>
      </c>
      <c r="G249" s="43">
        <v>0</v>
      </c>
      <c r="H249" s="47">
        <f>'[1]2012'!F883</f>
        <v>0</v>
      </c>
      <c r="I249" s="39">
        <v>0</v>
      </c>
      <c r="J249" s="39">
        <v>0</v>
      </c>
      <c r="K249" s="43">
        <v>0</v>
      </c>
      <c r="L249" s="1"/>
    </row>
    <row r="250" spans="1:12" x14ac:dyDescent="0.25">
      <c r="A250" s="2">
        <v>2</v>
      </c>
      <c r="B250" s="2">
        <v>535</v>
      </c>
      <c r="C250" s="2">
        <v>53150</v>
      </c>
      <c r="D250" s="3" t="s">
        <v>13</v>
      </c>
      <c r="E250" s="43">
        <v>0</v>
      </c>
      <c r="F250" s="43">
        <v>0</v>
      </c>
      <c r="G250" s="43">
        <v>0</v>
      </c>
      <c r="H250" s="47">
        <f>'[1]2012'!F884</f>
        <v>0</v>
      </c>
      <c r="I250" s="39">
        <v>0</v>
      </c>
      <c r="J250" s="39">
        <v>0</v>
      </c>
      <c r="K250" s="43">
        <v>0</v>
      </c>
      <c r="L250" s="1"/>
    </row>
    <row r="251" spans="1:12" x14ac:dyDescent="0.25">
      <c r="A251" s="2">
        <v>2</v>
      </c>
      <c r="B251" s="2">
        <v>535</v>
      </c>
      <c r="C251" s="2">
        <v>53170</v>
      </c>
      <c r="D251" s="3" t="s">
        <v>15</v>
      </c>
      <c r="E251" s="43">
        <v>341</v>
      </c>
      <c r="F251" s="43">
        <v>745</v>
      </c>
      <c r="G251" s="43">
        <v>358.01</v>
      </c>
      <c r="H251" s="47">
        <v>1200</v>
      </c>
      <c r="I251" s="39">
        <v>215.25</v>
      </c>
      <c r="J251" s="39">
        <v>215</v>
      </c>
      <c r="K251" s="43">
        <v>1200</v>
      </c>
      <c r="L251" s="1"/>
    </row>
    <row r="252" spans="1:12" s="167" customFormat="1" x14ac:dyDescent="0.25">
      <c r="A252" s="2">
        <v>2</v>
      </c>
      <c r="B252" s="2">
        <v>535</v>
      </c>
      <c r="C252" s="2">
        <v>53172</v>
      </c>
      <c r="D252" s="113" t="s">
        <v>408</v>
      </c>
      <c r="E252" s="43">
        <v>0</v>
      </c>
      <c r="F252" s="43">
        <v>0</v>
      </c>
      <c r="G252" s="43">
        <v>192</v>
      </c>
      <c r="H252" s="47">
        <v>210</v>
      </c>
      <c r="I252" s="39">
        <v>288</v>
      </c>
      <c r="J252" s="39">
        <v>288</v>
      </c>
      <c r="K252" s="43">
        <v>300</v>
      </c>
      <c r="L252" s="1"/>
    </row>
    <row r="253" spans="1:12" x14ac:dyDescent="0.25">
      <c r="A253" s="2">
        <v>2</v>
      </c>
      <c r="B253" s="2">
        <v>535</v>
      </c>
      <c r="C253" s="2">
        <v>53180</v>
      </c>
      <c r="D253" s="3" t="s">
        <v>39</v>
      </c>
      <c r="E253" s="43">
        <v>0</v>
      </c>
      <c r="F253" s="43">
        <v>0</v>
      </c>
      <c r="G253" s="43">
        <v>0</v>
      </c>
      <c r="H253" s="43">
        <v>0</v>
      </c>
      <c r="I253" s="39">
        <v>0</v>
      </c>
      <c r="J253" s="39">
        <v>0</v>
      </c>
      <c r="K253" s="43">
        <v>0</v>
      </c>
      <c r="L253" s="1"/>
    </row>
    <row r="254" spans="1:12" x14ac:dyDescent="0.25">
      <c r="A254" s="243" t="s">
        <v>163</v>
      </c>
      <c r="B254" s="244"/>
      <c r="C254" s="244"/>
      <c r="D254" s="244"/>
      <c r="E254" s="44">
        <f t="shared" ref="E254:K254" si="20">SUM(E244:E253)</f>
        <v>8348</v>
      </c>
      <c r="F254" s="44">
        <f>SUM(F244:F253)+1</f>
        <v>10125</v>
      </c>
      <c r="G254" s="44">
        <f t="shared" si="20"/>
        <v>9413.16</v>
      </c>
      <c r="H254" s="44">
        <f t="shared" si="20"/>
        <v>11810</v>
      </c>
      <c r="I254" s="44">
        <f t="shared" si="20"/>
        <v>8366.61</v>
      </c>
      <c r="J254" s="44">
        <f t="shared" si="20"/>
        <v>10530.69</v>
      </c>
      <c r="K254" s="44">
        <f t="shared" si="20"/>
        <v>12400</v>
      </c>
      <c r="L254" s="1"/>
    </row>
    <row r="255" spans="1:12" x14ac:dyDescent="0.25">
      <c r="A255" s="245" t="s">
        <v>164</v>
      </c>
      <c r="B255" s="246"/>
      <c r="C255" s="246"/>
      <c r="D255" s="246"/>
      <c r="E255" s="273"/>
      <c r="F255" s="273"/>
      <c r="G255" s="273"/>
      <c r="H255" s="273"/>
      <c r="I255" s="273"/>
      <c r="J255" s="273"/>
      <c r="K255" s="273"/>
      <c r="L255" s="1"/>
    </row>
    <row r="256" spans="1:12" x14ac:dyDescent="0.25">
      <c r="A256" s="2">
        <v>2</v>
      </c>
      <c r="B256" s="2">
        <v>535</v>
      </c>
      <c r="C256" s="2">
        <v>54010</v>
      </c>
      <c r="D256" s="3" t="s">
        <v>16</v>
      </c>
      <c r="E256" s="43">
        <v>0</v>
      </c>
      <c r="F256" s="43">
        <v>33</v>
      </c>
      <c r="G256" s="43">
        <v>0</v>
      </c>
      <c r="H256" s="47">
        <v>0</v>
      </c>
      <c r="I256" s="39">
        <v>0</v>
      </c>
      <c r="J256" s="39">
        <v>0</v>
      </c>
      <c r="K256" s="43">
        <v>0</v>
      </c>
      <c r="L256" s="1"/>
    </row>
    <row r="257" spans="1:12" x14ac:dyDescent="0.25">
      <c r="A257" s="2">
        <v>2</v>
      </c>
      <c r="B257" s="2">
        <v>535</v>
      </c>
      <c r="C257" s="2">
        <v>54020</v>
      </c>
      <c r="D257" s="3" t="s">
        <v>66</v>
      </c>
      <c r="E257" s="43">
        <v>0</v>
      </c>
      <c r="F257" s="43">
        <v>0</v>
      </c>
      <c r="G257" s="43">
        <v>0</v>
      </c>
      <c r="H257" s="43">
        <v>0</v>
      </c>
      <c r="I257" s="39">
        <v>0</v>
      </c>
      <c r="J257" s="39">
        <v>0</v>
      </c>
      <c r="K257" s="43">
        <v>0</v>
      </c>
      <c r="L257" s="1"/>
    </row>
    <row r="258" spans="1:12" x14ac:dyDescent="0.25">
      <c r="A258" s="2">
        <v>2</v>
      </c>
      <c r="B258" s="2">
        <v>535</v>
      </c>
      <c r="C258" s="2">
        <v>54030</v>
      </c>
      <c r="D258" s="3" t="s">
        <v>199</v>
      </c>
      <c r="E258" s="43">
        <v>0</v>
      </c>
      <c r="F258" s="43">
        <v>0</v>
      </c>
      <c r="G258" s="43">
        <v>0</v>
      </c>
      <c r="H258" s="43">
        <v>0</v>
      </c>
      <c r="I258" s="39">
        <v>0</v>
      </c>
      <c r="J258" s="39">
        <v>0</v>
      </c>
      <c r="K258" s="43">
        <v>0</v>
      </c>
      <c r="L258" s="1"/>
    </row>
    <row r="259" spans="1:12" x14ac:dyDescent="0.25">
      <c r="A259" s="2">
        <v>2</v>
      </c>
      <c r="B259" s="2">
        <v>535</v>
      </c>
      <c r="C259" s="2">
        <v>54040</v>
      </c>
      <c r="D259" s="3" t="s">
        <v>41</v>
      </c>
      <c r="E259" s="43">
        <v>325</v>
      </c>
      <c r="F259" s="43">
        <v>0</v>
      </c>
      <c r="G259" s="43">
        <v>0</v>
      </c>
      <c r="H259" s="47">
        <v>2500</v>
      </c>
      <c r="I259" s="39">
        <v>0</v>
      </c>
      <c r="J259" s="39">
        <v>0</v>
      </c>
      <c r="K259" s="43">
        <v>2500</v>
      </c>
      <c r="L259" s="1"/>
    </row>
    <row r="260" spans="1:12" x14ac:dyDescent="0.25">
      <c r="A260" s="2">
        <v>2</v>
      </c>
      <c r="B260" s="2">
        <v>535</v>
      </c>
      <c r="C260" s="2">
        <v>54060</v>
      </c>
      <c r="D260" s="3" t="s">
        <v>68</v>
      </c>
      <c r="E260" s="43">
        <v>0</v>
      </c>
      <c r="F260" s="43">
        <v>0</v>
      </c>
      <c r="G260" s="43">
        <v>0</v>
      </c>
      <c r="H260" s="43">
        <v>0</v>
      </c>
      <c r="I260" s="39">
        <v>0</v>
      </c>
      <c r="J260" s="39">
        <v>0</v>
      </c>
      <c r="K260" s="43">
        <v>0</v>
      </c>
      <c r="L260" s="1"/>
    </row>
    <row r="261" spans="1:12" x14ac:dyDescent="0.25">
      <c r="A261" s="2">
        <v>2</v>
      </c>
      <c r="B261" s="2">
        <v>535</v>
      </c>
      <c r="C261" s="2">
        <v>54070</v>
      </c>
      <c r="D261" s="3" t="s">
        <v>69</v>
      </c>
      <c r="E261" s="43">
        <v>0</v>
      </c>
      <c r="F261" s="43">
        <v>0</v>
      </c>
      <c r="G261" s="43">
        <v>0</v>
      </c>
      <c r="H261" s="43">
        <v>0</v>
      </c>
      <c r="I261" s="39">
        <v>0</v>
      </c>
      <c r="J261" s="39">
        <v>0</v>
      </c>
      <c r="K261" s="43">
        <v>0</v>
      </c>
      <c r="L261" s="1"/>
    </row>
    <row r="262" spans="1:12" x14ac:dyDescent="0.25">
      <c r="A262" s="2">
        <v>2</v>
      </c>
      <c r="B262" s="2">
        <v>535</v>
      </c>
      <c r="C262" s="2">
        <v>54090</v>
      </c>
      <c r="D262" s="3" t="s">
        <v>210</v>
      </c>
      <c r="E262" s="43">
        <v>0</v>
      </c>
      <c r="F262" s="43">
        <v>0</v>
      </c>
      <c r="G262" s="43">
        <v>0</v>
      </c>
      <c r="H262" s="43">
        <v>0</v>
      </c>
      <c r="I262" s="39">
        <v>0</v>
      </c>
      <c r="J262" s="39">
        <v>0</v>
      </c>
      <c r="K262" s="43">
        <v>0</v>
      </c>
      <c r="L262" s="1"/>
    </row>
    <row r="263" spans="1:12" x14ac:dyDescent="0.25">
      <c r="A263" s="2">
        <v>2</v>
      </c>
      <c r="B263" s="2">
        <v>535</v>
      </c>
      <c r="C263" s="2">
        <v>54120</v>
      </c>
      <c r="D263" s="3" t="s">
        <v>201</v>
      </c>
      <c r="E263" s="43">
        <v>14935</v>
      </c>
      <c r="F263" s="43">
        <v>38529</v>
      </c>
      <c r="G263" s="43">
        <v>26064.400000000001</v>
      </c>
      <c r="H263" s="47">
        <v>35500</v>
      </c>
      <c r="I263" s="39">
        <v>6500</v>
      </c>
      <c r="J263" s="39">
        <v>27000</v>
      </c>
      <c r="K263" s="43">
        <v>50000</v>
      </c>
      <c r="L263" s="1"/>
    </row>
    <row r="264" spans="1:12" x14ac:dyDescent="0.25">
      <c r="A264" s="2">
        <v>2</v>
      </c>
      <c r="B264" s="2">
        <v>535</v>
      </c>
      <c r="C264" s="2">
        <v>54140</v>
      </c>
      <c r="D264" s="3" t="s">
        <v>17</v>
      </c>
      <c r="E264" s="43">
        <v>0</v>
      </c>
      <c r="F264" s="43">
        <v>0</v>
      </c>
      <c r="G264" s="43">
        <v>0</v>
      </c>
      <c r="H264" s="43">
        <v>0</v>
      </c>
      <c r="I264" s="39">
        <v>0</v>
      </c>
      <c r="J264" s="39">
        <v>0</v>
      </c>
      <c r="K264" s="43">
        <v>0</v>
      </c>
      <c r="L264" s="1"/>
    </row>
    <row r="265" spans="1:12" x14ac:dyDescent="0.25">
      <c r="A265" s="243" t="s">
        <v>166</v>
      </c>
      <c r="B265" s="244"/>
      <c r="C265" s="244"/>
      <c r="D265" s="244"/>
      <c r="E265" s="44">
        <f>SUM(E256:E264)</f>
        <v>15260</v>
      </c>
      <c r="F265" s="44">
        <f>SUM(F256:F264)-1</f>
        <v>38561</v>
      </c>
      <c r="G265" s="44">
        <f t="shared" ref="G265:K265" si="21">SUM(G256:G264)</f>
        <v>26064.400000000001</v>
      </c>
      <c r="H265" s="44">
        <f t="shared" si="21"/>
        <v>38000</v>
      </c>
      <c r="I265" s="44">
        <f t="shared" si="21"/>
        <v>6500</v>
      </c>
      <c r="J265" s="44">
        <f t="shared" si="21"/>
        <v>27000</v>
      </c>
      <c r="K265" s="44">
        <f t="shared" si="21"/>
        <v>52500</v>
      </c>
      <c r="L265" s="1"/>
    </row>
    <row r="266" spans="1:12" x14ac:dyDescent="0.25">
      <c r="A266" s="245" t="s">
        <v>165</v>
      </c>
      <c r="B266" s="246"/>
      <c r="C266" s="246"/>
      <c r="D266" s="246"/>
      <c r="E266" s="273"/>
      <c r="F266" s="273"/>
      <c r="G266" s="273"/>
      <c r="H266" s="273"/>
      <c r="I266" s="273"/>
      <c r="J266" s="273"/>
      <c r="K266" s="273"/>
      <c r="L266" s="1"/>
    </row>
    <row r="267" spans="1:12" x14ac:dyDescent="0.25">
      <c r="A267" s="2">
        <v>2</v>
      </c>
      <c r="B267" s="2">
        <v>535</v>
      </c>
      <c r="C267" s="2">
        <v>55010</v>
      </c>
      <c r="D267" s="3" t="s">
        <v>18</v>
      </c>
      <c r="E267" s="43">
        <v>0</v>
      </c>
      <c r="F267" s="43">
        <v>0</v>
      </c>
      <c r="G267" s="43">
        <v>0</v>
      </c>
      <c r="H267" s="43">
        <v>0</v>
      </c>
      <c r="I267" s="39">
        <v>0</v>
      </c>
      <c r="J267" s="39">
        <v>0</v>
      </c>
      <c r="K267" s="43">
        <v>0</v>
      </c>
      <c r="L267" s="1"/>
    </row>
    <row r="268" spans="1:12" x14ac:dyDescent="0.25">
      <c r="A268" s="2">
        <v>2</v>
      </c>
      <c r="B268" s="2">
        <v>535</v>
      </c>
      <c r="C268" s="2">
        <v>55020</v>
      </c>
      <c r="D268" s="3" t="s">
        <v>43</v>
      </c>
      <c r="E268" s="43">
        <v>1994</v>
      </c>
      <c r="F268" s="43">
        <v>10125</v>
      </c>
      <c r="G268" s="43">
        <v>13303.67</v>
      </c>
      <c r="H268" s="47">
        <v>3500</v>
      </c>
      <c r="I268" s="39">
        <v>1680</v>
      </c>
      <c r="J268" s="39">
        <v>2240.0100000000002</v>
      </c>
      <c r="K268" s="43">
        <v>3500</v>
      </c>
      <c r="L268" s="1"/>
    </row>
    <row r="269" spans="1:12" x14ac:dyDescent="0.25">
      <c r="A269" s="2">
        <v>2</v>
      </c>
      <c r="B269" s="2">
        <v>535</v>
      </c>
      <c r="C269" s="2">
        <v>55030</v>
      </c>
      <c r="D269" s="3" t="s">
        <v>70</v>
      </c>
      <c r="E269" s="43">
        <v>0</v>
      </c>
      <c r="F269" s="43">
        <v>0</v>
      </c>
      <c r="G269" s="43">
        <v>0</v>
      </c>
      <c r="H269" s="43">
        <v>0</v>
      </c>
      <c r="I269" s="39">
        <v>0</v>
      </c>
      <c r="J269" s="39">
        <v>0</v>
      </c>
      <c r="K269" s="43">
        <v>0</v>
      </c>
      <c r="L269" s="1"/>
    </row>
    <row r="270" spans="1:12" x14ac:dyDescent="0.25">
      <c r="A270" s="2">
        <v>2</v>
      </c>
      <c r="B270" s="2">
        <v>535</v>
      </c>
      <c r="C270" s="2">
        <v>55040</v>
      </c>
      <c r="D270" s="3" t="s">
        <v>44</v>
      </c>
      <c r="E270" s="43">
        <v>2663</v>
      </c>
      <c r="F270" s="43">
        <v>1305</v>
      </c>
      <c r="G270" s="43">
        <v>543.95000000000005</v>
      </c>
      <c r="H270" s="47">
        <v>2200</v>
      </c>
      <c r="I270" s="39">
        <v>752.45</v>
      </c>
      <c r="J270" s="39">
        <v>1000</v>
      </c>
      <c r="K270" s="43">
        <v>2200</v>
      </c>
      <c r="L270" s="1"/>
    </row>
    <row r="271" spans="1:12" x14ac:dyDescent="0.25">
      <c r="A271" s="2">
        <v>2</v>
      </c>
      <c r="B271" s="2">
        <v>535</v>
      </c>
      <c r="C271" s="2">
        <v>55070</v>
      </c>
      <c r="D271" s="3" t="s">
        <v>15</v>
      </c>
      <c r="E271" s="43">
        <v>0</v>
      </c>
      <c r="F271" s="43">
        <v>0</v>
      </c>
      <c r="G271" s="43">
        <v>0</v>
      </c>
      <c r="H271" s="47">
        <v>0</v>
      </c>
      <c r="I271" s="39">
        <v>0</v>
      </c>
      <c r="J271" s="39">
        <v>0</v>
      </c>
      <c r="K271" s="43">
        <v>0</v>
      </c>
      <c r="L271" s="1"/>
    </row>
    <row r="272" spans="1:12" x14ac:dyDescent="0.25">
      <c r="A272" s="243" t="s">
        <v>167</v>
      </c>
      <c r="B272" s="244"/>
      <c r="C272" s="244"/>
      <c r="D272" s="244"/>
      <c r="E272" s="44">
        <f t="shared" ref="E272:K272" si="22">SUM(E267:E271)</f>
        <v>4657</v>
      </c>
      <c r="F272" s="44">
        <f>SUM(F267:F271)-1</f>
        <v>11429</v>
      </c>
      <c r="G272" s="44">
        <f t="shared" si="22"/>
        <v>13847.62</v>
      </c>
      <c r="H272" s="44">
        <f t="shared" si="22"/>
        <v>5700</v>
      </c>
      <c r="I272" s="44">
        <f t="shared" si="22"/>
        <v>2432.4499999999998</v>
      </c>
      <c r="J272" s="44">
        <f t="shared" si="22"/>
        <v>3240.01</v>
      </c>
      <c r="K272" s="44">
        <f t="shared" si="22"/>
        <v>5700</v>
      </c>
      <c r="L272" s="1"/>
    </row>
    <row r="273" spans="1:12" x14ac:dyDescent="0.25">
      <c r="A273" s="245" t="s">
        <v>168</v>
      </c>
      <c r="B273" s="246"/>
      <c r="C273" s="246"/>
      <c r="D273" s="246"/>
      <c r="E273" s="273"/>
      <c r="F273" s="273"/>
      <c r="G273" s="273"/>
      <c r="H273" s="273"/>
      <c r="I273" s="273"/>
      <c r="J273" s="273"/>
      <c r="K273" s="273"/>
      <c r="L273" s="1"/>
    </row>
    <row r="274" spans="1:12" x14ac:dyDescent="0.25">
      <c r="A274" s="2">
        <v>2</v>
      </c>
      <c r="B274" s="2">
        <v>535</v>
      </c>
      <c r="C274" s="2">
        <v>56040</v>
      </c>
      <c r="D274" s="3" t="s">
        <v>46</v>
      </c>
      <c r="E274" s="43">
        <v>3354</v>
      </c>
      <c r="F274" s="43">
        <v>3460</v>
      </c>
      <c r="G274" s="43">
        <v>3442.67</v>
      </c>
      <c r="H274" s="47">
        <v>3823</v>
      </c>
      <c r="I274" s="39">
        <v>2454.59</v>
      </c>
      <c r="J274" s="39">
        <v>3273.34</v>
      </c>
      <c r="K274" s="116">
        <f>[3]Sheet1!L133</f>
        <v>4006</v>
      </c>
      <c r="L274" s="83"/>
    </row>
    <row r="275" spans="1:12" x14ac:dyDescent="0.25">
      <c r="A275" s="2">
        <v>2</v>
      </c>
      <c r="B275" s="2">
        <v>535</v>
      </c>
      <c r="C275" s="2">
        <v>56050</v>
      </c>
      <c r="D275" s="3" t="s">
        <v>47</v>
      </c>
      <c r="E275" s="43">
        <v>4752</v>
      </c>
      <c r="F275" s="43">
        <v>5125</v>
      </c>
      <c r="G275" s="43">
        <v>3777.96</v>
      </c>
      <c r="H275" s="47">
        <v>5997</v>
      </c>
      <c r="I275" s="39">
        <v>2734.62</v>
      </c>
      <c r="J275" s="39">
        <v>3646.67</v>
      </c>
      <c r="K275" s="116">
        <f>[3]Sheet1!L134</f>
        <v>5367</v>
      </c>
      <c r="L275" s="83"/>
    </row>
    <row r="276" spans="1:12" x14ac:dyDescent="0.25">
      <c r="A276" s="2">
        <v>2</v>
      </c>
      <c r="B276" s="2">
        <v>535</v>
      </c>
      <c r="C276" s="2">
        <v>56070</v>
      </c>
      <c r="D276" s="3" t="s">
        <v>73</v>
      </c>
      <c r="E276" s="43">
        <v>588</v>
      </c>
      <c r="F276" s="43">
        <v>588</v>
      </c>
      <c r="G276" s="43">
        <v>588.25</v>
      </c>
      <c r="H276" s="47">
        <v>670</v>
      </c>
      <c r="I276" s="39">
        <v>341.88</v>
      </c>
      <c r="J276" s="39">
        <v>342</v>
      </c>
      <c r="K276" s="43">
        <v>350</v>
      </c>
      <c r="L276" s="1"/>
    </row>
    <row r="277" spans="1:12" x14ac:dyDescent="0.25">
      <c r="A277" s="2">
        <v>2</v>
      </c>
      <c r="B277" s="2">
        <v>535</v>
      </c>
      <c r="C277" s="2">
        <v>56090</v>
      </c>
      <c r="D277" s="3" t="s">
        <v>49</v>
      </c>
      <c r="E277" s="43">
        <v>11666</v>
      </c>
      <c r="F277" s="43">
        <v>12086</v>
      </c>
      <c r="G277" s="43">
        <v>12531.04</v>
      </c>
      <c r="H277" s="47">
        <v>13626</v>
      </c>
      <c r="I277" s="39">
        <v>9223.92</v>
      </c>
      <c r="J277" s="39">
        <v>12298.67</v>
      </c>
      <c r="K277" s="116">
        <f>[3]Sheet1!L135</f>
        <v>13626</v>
      </c>
      <c r="L277" s="83"/>
    </row>
    <row r="278" spans="1:12" x14ac:dyDescent="0.25">
      <c r="A278" s="2">
        <v>2</v>
      </c>
      <c r="B278" s="2">
        <v>535</v>
      </c>
      <c r="C278" s="2">
        <v>56100</v>
      </c>
      <c r="D278" s="3" t="s">
        <v>15</v>
      </c>
      <c r="E278" s="43">
        <v>0</v>
      </c>
      <c r="F278" s="43">
        <v>0</v>
      </c>
      <c r="G278" s="43">
        <v>0</v>
      </c>
      <c r="H278" s="43">
        <v>0</v>
      </c>
      <c r="I278" s="39">
        <v>0</v>
      </c>
      <c r="J278" s="39">
        <v>0</v>
      </c>
      <c r="K278" s="43">
        <v>0</v>
      </c>
      <c r="L278" s="1"/>
    </row>
    <row r="279" spans="1:12" x14ac:dyDescent="0.25">
      <c r="A279" s="2">
        <v>2</v>
      </c>
      <c r="B279" s="2">
        <v>535</v>
      </c>
      <c r="C279" s="2">
        <v>56110</v>
      </c>
      <c r="D279" s="3" t="s">
        <v>50</v>
      </c>
      <c r="E279" s="43">
        <v>1480</v>
      </c>
      <c r="F279" s="43">
        <v>2564</v>
      </c>
      <c r="G279" s="43">
        <v>1814.04</v>
      </c>
      <c r="H279" s="47">
        <v>3003</v>
      </c>
      <c r="I279" s="39">
        <v>384.68</v>
      </c>
      <c r="J279" s="39">
        <v>513.34</v>
      </c>
      <c r="K279" s="116">
        <f>[3]Sheet1!L136</f>
        <v>3147.0450000000001</v>
      </c>
      <c r="L279" s="83"/>
    </row>
    <row r="280" spans="1:12" x14ac:dyDescent="0.25">
      <c r="A280" s="2">
        <v>2</v>
      </c>
      <c r="B280" s="2">
        <v>535</v>
      </c>
      <c r="C280" s="2">
        <v>56120</v>
      </c>
      <c r="D280" s="3" t="s">
        <v>51</v>
      </c>
      <c r="E280" s="43">
        <v>0</v>
      </c>
      <c r="F280" s="43">
        <v>243</v>
      </c>
      <c r="G280" s="43">
        <v>0</v>
      </c>
      <c r="H280" s="47">
        <v>257</v>
      </c>
      <c r="I280" s="39">
        <v>11.08</v>
      </c>
      <c r="J280" s="39">
        <v>25</v>
      </c>
      <c r="K280" s="116">
        <f>[3]Sheet1!L137</f>
        <v>243</v>
      </c>
      <c r="L280" s="83"/>
    </row>
    <row r="281" spans="1:12" x14ac:dyDescent="0.25">
      <c r="A281" s="2">
        <v>2</v>
      </c>
      <c r="B281" s="2">
        <v>535</v>
      </c>
      <c r="C281" s="2">
        <v>56140</v>
      </c>
      <c r="D281" s="3" t="s">
        <v>52</v>
      </c>
      <c r="E281" s="43">
        <v>0</v>
      </c>
      <c r="F281" s="43">
        <v>0</v>
      </c>
      <c r="G281" s="43">
        <v>0</v>
      </c>
      <c r="H281" s="43">
        <v>0</v>
      </c>
      <c r="I281" s="39">
        <v>0</v>
      </c>
      <c r="J281" s="39">
        <v>0</v>
      </c>
      <c r="K281" s="43">
        <v>0</v>
      </c>
      <c r="L281" s="1"/>
    </row>
    <row r="282" spans="1:12" x14ac:dyDescent="0.25">
      <c r="A282" s="2">
        <v>2</v>
      </c>
      <c r="B282" s="2">
        <v>535</v>
      </c>
      <c r="C282" s="2">
        <v>56150</v>
      </c>
      <c r="D282" s="3" t="s">
        <v>53</v>
      </c>
      <c r="E282" s="43">
        <v>0</v>
      </c>
      <c r="F282" s="43">
        <v>0</v>
      </c>
      <c r="G282" s="43">
        <v>0</v>
      </c>
      <c r="H282" s="43">
        <v>0</v>
      </c>
      <c r="I282" s="39">
        <v>0</v>
      </c>
      <c r="J282" s="39">
        <v>0</v>
      </c>
      <c r="K282" s="43">
        <v>0</v>
      </c>
      <c r="L282" s="1"/>
    </row>
    <row r="283" spans="1:12" x14ac:dyDescent="0.25">
      <c r="A283" s="243" t="s">
        <v>169</v>
      </c>
      <c r="B283" s="244"/>
      <c r="C283" s="244"/>
      <c r="D283" s="244"/>
      <c r="E283" s="44">
        <f>SUM(E274:E282)</f>
        <v>21840</v>
      </c>
      <c r="F283" s="44">
        <f>SUM(F274:F282)+1</f>
        <v>24067</v>
      </c>
      <c r="G283" s="44">
        <f>SUM(G274:G282)</f>
        <v>22153.960000000003</v>
      </c>
      <c r="H283" s="44">
        <f>SUM(H274:H282)-1</f>
        <v>27375</v>
      </c>
      <c r="I283" s="44">
        <f>SUM(I274:I282)</f>
        <v>15150.77</v>
      </c>
      <c r="J283" s="44">
        <f>SUM(J274:J282)</f>
        <v>20099.02</v>
      </c>
      <c r="K283" s="44">
        <f>SUM(K274:K282)</f>
        <v>26739.044999999998</v>
      </c>
      <c r="L283" s="1"/>
    </row>
    <row r="284" spans="1:12" x14ac:dyDescent="0.25">
      <c r="A284" s="245" t="s">
        <v>170</v>
      </c>
      <c r="B284" s="246"/>
      <c r="C284" s="246"/>
      <c r="D284" s="246"/>
      <c r="E284" s="273"/>
      <c r="F284" s="273"/>
      <c r="G284" s="273"/>
      <c r="H284" s="273"/>
      <c r="I284" s="273"/>
      <c r="J284" s="273"/>
      <c r="K284" s="273"/>
      <c r="L284" s="1"/>
    </row>
    <row r="285" spans="1:12" x14ac:dyDescent="0.25">
      <c r="A285" s="2">
        <v>2</v>
      </c>
      <c r="B285" s="2">
        <v>535</v>
      </c>
      <c r="C285" s="2">
        <v>57010</v>
      </c>
      <c r="D285" s="3" t="s">
        <v>27</v>
      </c>
      <c r="E285" s="43">
        <v>0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3">
        <v>0</v>
      </c>
      <c r="L285" s="1"/>
    </row>
    <row r="286" spans="1:12" x14ac:dyDescent="0.25">
      <c r="A286" s="2">
        <v>2</v>
      </c>
      <c r="B286" s="2">
        <v>535</v>
      </c>
      <c r="C286" s="2">
        <v>57020</v>
      </c>
      <c r="D286" s="3" t="s">
        <v>28</v>
      </c>
      <c r="E286" s="43">
        <v>0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1"/>
    </row>
    <row r="287" spans="1:12" x14ac:dyDescent="0.25">
      <c r="A287" s="2">
        <v>2</v>
      </c>
      <c r="B287" s="2">
        <v>535</v>
      </c>
      <c r="C287" s="2">
        <v>58010</v>
      </c>
      <c r="D287" s="3" t="s">
        <v>29</v>
      </c>
      <c r="E287" s="43">
        <v>0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1"/>
    </row>
    <row r="288" spans="1:12" x14ac:dyDescent="0.25">
      <c r="A288" s="2">
        <v>2</v>
      </c>
      <c r="B288" s="2">
        <v>535</v>
      </c>
      <c r="C288" s="2">
        <v>58030</v>
      </c>
      <c r="D288" s="3" t="s">
        <v>202</v>
      </c>
      <c r="E288" s="43">
        <v>0</v>
      </c>
      <c r="F288" s="43">
        <v>0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1"/>
    </row>
    <row r="289" spans="1:12" x14ac:dyDescent="0.25">
      <c r="A289" s="2">
        <v>2</v>
      </c>
      <c r="B289" s="2">
        <v>535</v>
      </c>
      <c r="C289" s="2">
        <v>58040</v>
      </c>
      <c r="D289" s="3" t="s">
        <v>41</v>
      </c>
      <c r="E289" s="43">
        <v>0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1"/>
    </row>
    <row r="290" spans="1:12" x14ac:dyDescent="0.25">
      <c r="A290" s="2">
        <v>2</v>
      </c>
      <c r="B290" s="2">
        <v>535</v>
      </c>
      <c r="C290" s="2">
        <v>58060</v>
      </c>
      <c r="D290" s="3" t="s">
        <v>68</v>
      </c>
      <c r="E290" s="43">
        <v>0</v>
      </c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3">
        <v>0</v>
      </c>
      <c r="L290" s="1"/>
    </row>
    <row r="291" spans="1:12" x14ac:dyDescent="0.25">
      <c r="A291" s="2">
        <v>2</v>
      </c>
      <c r="B291" s="2">
        <v>535</v>
      </c>
      <c r="C291" s="2">
        <v>58090</v>
      </c>
      <c r="D291" s="3" t="s">
        <v>206</v>
      </c>
      <c r="E291" s="43">
        <v>0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1"/>
    </row>
    <row r="292" spans="1:12" x14ac:dyDescent="0.25">
      <c r="A292" s="2">
        <v>2</v>
      </c>
      <c r="B292" s="2">
        <v>535</v>
      </c>
      <c r="C292" s="2">
        <v>58100</v>
      </c>
      <c r="D292" s="3" t="s">
        <v>210</v>
      </c>
      <c r="E292" s="43">
        <v>0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1"/>
    </row>
    <row r="293" spans="1:12" x14ac:dyDescent="0.25">
      <c r="A293" s="2">
        <v>2</v>
      </c>
      <c r="B293" s="2">
        <v>535</v>
      </c>
      <c r="C293" s="2">
        <v>58110</v>
      </c>
      <c r="D293" s="3" t="s">
        <v>204</v>
      </c>
      <c r="E293" s="43">
        <v>0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1"/>
    </row>
    <row r="294" spans="1:12" x14ac:dyDescent="0.25">
      <c r="A294" s="2">
        <v>2</v>
      </c>
      <c r="B294" s="2">
        <v>535</v>
      </c>
      <c r="C294" s="2">
        <v>58130</v>
      </c>
      <c r="D294" s="3" t="s">
        <v>201</v>
      </c>
      <c r="E294" s="43">
        <v>0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1"/>
    </row>
    <row r="295" spans="1:12" x14ac:dyDescent="0.25">
      <c r="A295" s="2">
        <v>2</v>
      </c>
      <c r="B295" s="2">
        <v>535</v>
      </c>
      <c r="C295" s="2">
        <v>59010</v>
      </c>
      <c r="D295" s="3" t="s">
        <v>18</v>
      </c>
      <c r="E295" s="43">
        <v>0</v>
      </c>
      <c r="F295" s="43">
        <v>0</v>
      </c>
      <c r="G295" s="43">
        <v>0</v>
      </c>
      <c r="H295" s="43">
        <v>0</v>
      </c>
      <c r="I295" s="43">
        <v>0</v>
      </c>
      <c r="J295" s="43">
        <v>0</v>
      </c>
      <c r="K295" s="43">
        <v>0</v>
      </c>
      <c r="L295" s="1"/>
    </row>
    <row r="296" spans="1:12" x14ac:dyDescent="0.25">
      <c r="A296" s="2">
        <v>2</v>
      </c>
      <c r="B296" s="2">
        <v>535</v>
      </c>
      <c r="C296" s="2">
        <v>59020</v>
      </c>
      <c r="D296" s="3" t="s">
        <v>54</v>
      </c>
      <c r="E296" s="43">
        <v>0</v>
      </c>
      <c r="F296" s="43">
        <v>0</v>
      </c>
      <c r="G296" s="43">
        <v>0</v>
      </c>
      <c r="H296" s="43">
        <v>18172</v>
      </c>
      <c r="I296" s="43">
        <v>11497.86</v>
      </c>
      <c r="J296" s="43">
        <v>15330.62</v>
      </c>
      <c r="K296" s="43">
        <v>16000</v>
      </c>
      <c r="L296" s="1" t="s">
        <v>407</v>
      </c>
    </row>
    <row r="297" spans="1:12" x14ac:dyDescent="0.25">
      <c r="A297" s="2">
        <v>2</v>
      </c>
      <c r="B297" s="2">
        <v>535</v>
      </c>
      <c r="C297" s="2">
        <v>59030</v>
      </c>
      <c r="D297" s="3" t="s">
        <v>70</v>
      </c>
      <c r="E297" s="43">
        <v>0</v>
      </c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3">
        <v>0</v>
      </c>
      <c r="L297" s="1"/>
    </row>
    <row r="298" spans="1:12" x14ac:dyDescent="0.25">
      <c r="A298" s="2">
        <v>2</v>
      </c>
      <c r="B298" s="2">
        <v>535</v>
      </c>
      <c r="C298" s="2">
        <v>59040</v>
      </c>
      <c r="D298" s="3" t="s">
        <v>86</v>
      </c>
      <c r="E298" s="43">
        <v>0</v>
      </c>
      <c r="F298" s="43">
        <v>0</v>
      </c>
      <c r="G298" s="43">
        <v>0</v>
      </c>
      <c r="H298" s="43">
        <v>7302</v>
      </c>
      <c r="I298" s="43">
        <v>0</v>
      </c>
      <c r="J298" s="43">
        <v>0</v>
      </c>
      <c r="K298" s="43"/>
      <c r="L298" s="1"/>
    </row>
    <row r="299" spans="1:12" x14ac:dyDescent="0.25">
      <c r="A299" s="2">
        <v>2</v>
      </c>
      <c r="B299" s="2">
        <v>535</v>
      </c>
      <c r="C299" s="2">
        <v>59050</v>
      </c>
      <c r="D299" s="3" t="s">
        <v>126</v>
      </c>
      <c r="E299" s="43">
        <v>0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3">
        <v>0</v>
      </c>
      <c r="L299" s="1"/>
    </row>
    <row r="300" spans="1:12" x14ac:dyDescent="0.25">
      <c r="A300" s="2">
        <v>2</v>
      </c>
      <c r="B300" s="2">
        <v>535</v>
      </c>
      <c r="C300" s="2">
        <v>59080</v>
      </c>
      <c r="D300" s="3" t="s">
        <v>77</v>
      </c>
      <c r="E300" s="43">
        <v>0</v>
      </c>
      <c r="F300" s="43">
        <v>0</v>
      </c>
      <c r="G300" s="43">
        <v>0</v>
      </c>
      <c r="H300" s="43">
        <v>0</v>
      </c>
      <c r="I300" s="43">
        <v>0</v>
      </c>
      <c r="J300" s="43">
        <v>0</v>
      </c>
      <c r="K300" s="43">
        <v>0</v>
      </c>
      <c r="L300" s="1"/>
    </row>
    <row r="301" spans="1:12" x14ac:dyDescent="0.25">
      <c r="A301" s="2">
        <v>2</v>
      </c>
      <c r="B301" s="2">
        <v>535</v>
      </c>
      <c r="C301" s="2">
        <v>59100</v>
      </c>
      <c r="D301" s="3" t="s">
        <v>15</v>
      </c>
      <c r="E301" s="43">
        <v>0</v>
      </c>
      <c r="F301" s="43">
        <v>0</v>
      </c>
      <c r="G301" s="43">
        <v>0</v>
      </c>
      <c r="H301" s="43">
        <v>0</v>
      </c>
      <c r="I301" s="43">
        <v>0</v>
      </c>
      <c r="J301" s="43">
        <v>0</v>
      </c>
      <c r="K301" s="43">
        <v>8846</v>
      </c>
      <c r="L301" s="1" t="s">
        <v>469</v>
      </c>
    </row>
    <row r="302" spans="1:12" x14ac:dyDescent="0.25">
      <c r="A302" s="243" t="s">
        <v>171</v>
      </c>
      <c r="B302" s="244"/>
      <c r="C302" s="244"/>
      <c r="D302" s="244"/>
      <c r="E302" s="44">
        <f t="shared" ref="E302:K302" si="23">SUM(E285:E301)</f>
        <v>0</v>
      </c>
      <c r="F302" s="44">
        <f t="shared" si="23"/>
        <v>0</v>
      </c>
      <c r="G302" s="44">
        <f t="shared" si="23"/>
        <v>0</v>
      </c>
      <c r="H302" s="44">
        <f t="shared" si="23"/>
        <v>25474</v>
      </c>
      <c r="I302" s="44">
        <f t="shared" si="23"/>
        <v>11497.86</v>
      </c>
      <c r="J302" s="44">
        <f t="shared" si="23"/>
        <v>15330.62</v>
      </c>
      <c r="K302" s="44">
        <f t="shared" si="23"/>
        <v>24846</v>
      </c>
      <c r="L302" s="1"/>
    </row>
    <row r="303" spans="1:12" x14ac:dyDescent="0.25">
      <c r="A303" s="243" t="s">
        <v>222</v>
      </c>
      <c r="B303" s="244"/>
      <c r="C303" s="244"/>
      <c r="D303" s="244"/>
      <c r="E303" s="44">
        <f>E302+E283+E272+E265+E254+E242+E233</f>
        <v>101278</v>
      </c>
      <c r="F303" s="44">
        <f t="shared" ref="F303:K303" si="24">F302+F283+F272+F265+F254+F242+F233</f>
        <v>138066</v>
      </c>
      <c r="G303" s="44">
        <f t="shared" si="24"/>
        <v>121972.23</v>
      </c>
      <c r="H303" s="44">
        <f>H302+H283+H272+H265+H254+H242+H233-1</f>
        <v>172076</v>
      </c>
      <c r="I303" s="44">
        <f t="shared" si="24"/>
        <v>81423.22</v>
      </c>
      <c r="J303" s="44">
        <f t="shared" si="24"/>
        <v>125666.68</v>
      </c>
      <c r="K303" s="44">
        <f t="shared" si="24"/>
        <v>185297.62499999997</v>
      </c>
      <c r="L303" s="1"/>
    </row>
    <row r="304" spans="1:12" ht="28.9" customHeight="1" x14ac:dyDescent="0.35">
      <c r="A304" s="269" t="s">
        <v>223</v>
      </c>
      <c r="B304" s="270"/>
      <c r="C304" s="270"/>
      <c r="D304" s="270"/>
      <c r="E304" s="270"/>
      <c r="F304" s="270"/>
      <c r="G304" s="270"/>
      <c r="H304" s="270"/>
      <c r="I304" s="270"/>
      <c r="J304" s="270"/>
      <c r="K304" s="270"/>
      <c r="L304" s="1"/>
    </row>
    <row r="305" spans="1:12" x14ac:dyDescent="0.25">
      <c r="A305" s="245" t="s">
        <v>162</v>
      </c>
      <c r="B305" s="246"/>
      <c r="C305" s="246"/>
      <c r="D305" s="246"/>
      <c r="E305" s="268"/>
      <c r="F305" s="268"/>
      <c r="G305" s="268"/>
      <c r="H305" s="268"/>
      <c r="I305" s="268"/>
      <c r="J305" s="268"/>
      <c r="K305" s="268"/>
      <c r="L305" s="1"/>
    </row>
    <row r="306" spans="1:12" x14ac:dyDescent="0.25">
      <c r="A306" s="2">
        <v>2</v>
      </c>
      <c r="B306" s="2">
        <v>536</v>
      </c>
      <c r="C306" s="2">
        <v>51010</v>
      </c>
      <c r="D306" s="3" t="s">
        <v>88</v>
      </c>
      <c r="E306" s="39">
        <v>35084</v>
      </c>
      <c r="F306" s="39">
        <v>36466</v>
      </c>
      <c r="G306" s="39">
        <v>38682.53</v>
      </c>
      <c r="H306" s="46">
        <v>30939</v>
      </c>
      <c r="I306" s="39">
        <v>25376.91</v>
      </c>
      <c r="J306" s="39">
        <v>33836.01</v>
      </c>
      <c r="K306" s="115">
        <f>[3]Sheet1!L140</f>
        <v>32434.005000000001</v>
      </c>
      <c r="L306" s="83"/>
    </row>
    <row r="307" spans="1:12" x14ac:dyDescent="0.25">
      <c r="A307" s="2">
        <v>2</v>
      </c>
      <c r="B307" s="2">
        <v>536</v>
      </c>
      <c r="C307" s="2">
        <v>51020</v>
      </c>
      <c r="D307" s="3" t="s">
        <v>56</v>
      </c>
      <c r="E307" s="39">
        <v>0</v>
      </c>
      <c r="F307" s="39">
        <v>0</v>
      </c>
      <c r="G307" s="39">
        <v>0</v>
      </c>
      <c r="H307" s="46">
        <v>0</v>
      </c>
      <c r="I307" s="39">
        <v>0</v>
      </c>
      <c r="J307" s="39">
        <v>0</v>
      </c>
      <c r="K307" s="115"/>
      <c r="L307" s="83"/>
    </row>
    <row r="308" spans="1:12" x14ac:dyDescent="0.25">
      <c r="A308" s="2">
        <v>2</v>
      </c>
      <c r="B308" s="2">
        <v>536</v>
      </c>
      <c r="C308" s="2">
        <v>51030</v>
      </c>
      <c r="D308" s="3" t="s">
        <v>32</v>
      </c>
      <c r="E308" s="39">
        <v>35349</v>
      </c>
      <c r="F308" s="39">
        <v>45978</v>
      </c>
      <c r="G308" s="39">
        <v>53683.96</v>
      </c>
      <c r="H308" s="46">
        <v>41275</v>
      </c>
      <c r="I308" s="39">
        <v>33247.01</v>
      </c>
      <c r="J308" s="39">
        <v>44329.36</v>
      </c>
      <c r="K308" s="115">
        <f>[3]Sheet1!L141</f>
        <v>63720</v>
      </c>
      <c r="L308" s="83"/>
    </row>
    <row r="309" spans="1:12" x14ac:dyDescent="0.25">
      <c r="A309" s="2">
        <v>2</v>
      </c>
      <c r="B309" s="2">
        <v>536</v>
      </c>
      <c r="C309" s="2">
        <v>51040</v>
      </c>
      <c r="D309" s="3" t="s">
        <v>58</v>
      </c>
      <c r="E309" s="39">
        <v>0</v>
      </c>
      <c r="F309" s="39">
        <v>0</v>
      </c>
      <c r="G309" s="39">
        <v>0</v>
      </c>
      <c r="H309" s="46">
        <v>0</v>
      </c>
      <c r="I309" s="39">
        <v>0</v>
      </c>
      <c r="J309" s="39">
        <v>0</v>
      </c>
      <c r="K309" s="39">
        <v>0</v>
      </c>
      <c r="L309" s="1"/>
    </row>
    <row r="310" spans="1:12" x14ac:dyDescent="0.25">
      <c r="A310" s="243" t="s">
        <v>158</v>
      </c>
      <c r="B310" s="244"/>
      <c r="C310" s="244"/>
      <c r="D310" s="244"/>
      <c r="E310" s="40">
        <f>SUM(E306:E309)-1</f>
        <v>70432</v>
      </c>
      <c r="F310" s="40">
        <f>SUM(F306:F309)</f>
        <v>82444</v>
      </c>
      <c r="G310" s="40">
        <f>SUM(G306:G309)</f>
        <v>92366.489999999991</v>
      </c>
      <c r="H310" s="40">
        <f>SUM(H306:H309)+1</f>
        <v>72215</v>
      </c>
      <c r="I310" s="40">
        <f>SUM(I306:I309)</f>
        <v>58623.92</v>
      </c>
      <c r="J310" s="40">
        <f>SUM(J306:J309)</f>
        <v>78165.37</v>
      </c>
      <c r="K310" s="40">
        <f>SUM(K306:K309)</f>
        <v>96154.005000000005</v>
      </c>
      <c r="L310" s="1"/>
    </row>
    <row r="311" spans="1:12" x14ac:dyDescent="0.25">
      <c r="A311" s="245" t="s">
        <v>161</v>
      </c>
      <c r="B311" s="246"/>
      <c r="C311" s="246"/>
      <c r="D311" s="246"/>
      <c r="E311" s="259"/>
      <c r="F311" s="259"/>
      <c r="G311" s="259"/>
      <c r="H311" s="259"/>
      <c r="I311" s="259"/>
      <c r="J311" s="259"/>
      <c r="K311" s="259"/>
      <c r="L311" s="1"/>
    </row>
    <row r="312" spans="1:12" x14ac:dyDescent="0.25">
      <c r="A312" s="2">
        <v>2</v>
      </c>
      <c r="B312" s="2">
        <v>536</v>
      </c>
      <c r="C312" s="2">
        <v>52010</v>
      </c>
      <c r="D312" s="3" t="s">
        <v>3</v>
      </c>
      <c r="E312" s="39">
        <v>0</v>
      </c>
      <c r="F312" s="39">
        <v>0</v>
      </c>
      <c r="G312" s="39">
        <v>0</v>
      </c>
      <c r="H312" s="46">
        <v>0</v>
      </c>
      <c r="I312" s="39">
        <v>0</v>
      </c>
      <c r="J312" s="39">
        <v>0</v>
      </c>
      <c r="K312" s="39">
        <v>0</v>
      </c>
      <c r="L312" s="1"/>
    </row>
    <row r="313" spans="1:12" x14ac:dyDescent="0.25">
      <c r="A313" s="2">
        <v>2</v>
      </c>
      <c r="B313" s="2">
        <v>536</v>
      </c>
      <c r="C313" s="2">
        <v>52020</v>
      </c>
      <c r="D313" s="3" t="s">
        <v>34</v>
      </c>
      <c r="E313" s="39">
        <v>3449</v>
      </c>
      <c r="F313" s="39">
        <v>3947</v>
      </c>
      <c r="G313" s="39">
        <v>2927.91</v>
      </c>
      <c r="H313" s="46">
        <v>3500</v>
      </c>
      <c r="I313" s="39">
        <v>2675.48</v>
      </c>
      <c r="J313" s="39">
        <v>2927.91</v>
      </c>
      <c r="K313" s="39">
        <v>3500</v>
      </c>
      <c r="L313" s="1"/>
    </row>
    <row r="314" spans="1:12" x14ac:dyDescent="0.25">
      <c r="A314" s="2">
        <v>2</v>
      </c>
      <c r="B314" s="2">
        <v>536</v>
      </c>
      <c r="C314" s="2">
        <v>52040</v>
      </c>
      <c r="D314" s="3" t="s">
        <v>59</v>
      </c>
      <c r="E314" s="39">
        <v>456</v>
      </c>
      <c r="F314" s="39">
        <v>0</v>
      </c>
      <c r="G314" s="39">
        <v>100</v>
      </c>
      <c r="H314" s="46">
        <v>400</v>
      </c>
      <c r="I314" s="39">
        <v>200</v>
      </c>
      <c r="J314" s="39">
        <v>200</v>
      </c>
      <c r="K314" s="39">
        <v>400</v>
      </c>
      <c r="L314" s="1"/>
    </row>
    <row r="315" spans="1:12" x14ac:dyDescent="0.25">
      <c r="A315" s="2">
        <v>2</v>
      </c>
      <c r="B315" s="2">
        <v>536</v>
      </c>
      <c r="C315" s="2">
        <v>52050</v>
      </c>
      <c r="D315" s="3" t="s">
        <v>60</v>
      </c>
      <c r="E315" s="39">
        <v>0</v>
      </c>
      <c r="F315" s="39">
        <v>0</v>
      </c>
      <c r="G315" s="39">
        <v>15</v>
      </c>
      <c r="H315" s="46">
        <v>0</v>
      </c>
      <c r="I315" s="39">
        <v>0</v>
      </c>
      <c r="J315" s="39">
        <v>0</v>
      </c>
      <c r="K315" s="39">
        <v>0</v>
      </c>
      <c r="L315" s="1"/>
    </row>
    <row r="316" spans="1:12" x14ac:dyDescent="0.25">
      <c r="A316" s="2">
        <v>2</v>
      </c>
      <c r="B316" s="2">
        <v>536</v>
      </c>
      <c r="C316" s="2">
        <v>52070</v>
      </c>
      <c r="D316" s="3" t="s">
        <v>62</v>
      </c>
      <c r="E316" s="39">
        <v>1110</v>
      </c>
      <c r="F316" s="39">
        <v>1487</v>
      </c>
      <c r="G316" s="39">
        <v>2692.05</v>
      </c>
      <c r="H316" s="46">
        <v>3600</v>
      </c>
      <c r="I316" s="39">
        <v>2413.86</v>
      </c>
      <c r="J316" s="39">
        <v>3218.69</v>
      </c>
      <c r="K316" s="39">
        <v>3600</v>
      </c>
      <c r="L316" s="1"/>
    </row>
    <row r="317" spans="1:12" x14ac:dyDescent="0.25">
      <c r="A317" s="2">
        <v>2</v>
      </c>
      <c r="B317" s="2">
        <v>536</v>
      </c>
      <c r="C317" s="2">
        <v>52080</v>
      </c>
      <c r="D317" s="3" t="s">
        <v>63</v>
      </c>
      <c r="E317" s="39">
        <v>3063</v>
      </c>
      <c r="F317" s="39">
        <v>7148</v>
      </c>
      <c r="G317" s="39">
        <v>5392</v>
      </c>
      <c r="H317" s="46">
        <v>9000</v>
      </c>
      <c r="I317" s="39">
        <v>5019</v>
      </c>
      <c r="J317" s="39">
        <v>6692.01</v>
      </c>
      <c r="K317" s="39">
        <v>9000</v>
      </c>
      <c r="L317" s="1"/>
    </row>
    <row r="318" spans="1:12" x14ac:dyDescent="0.25">
      <c r="A318" s="2">
        <v>2</v>
      </c>
      <c r="B318" s="2">
        <v>536</v>
      </c>
      <c r="C318" s="2">
        <v>52090</v>
      </c>
      <c r="D318" s="3" t="s">
        <v>64</v>
      </c>
      <c r="E318" s="39">
        <v>1119</v>
      </c>
      <c r="F318" s="39">
        <v>73</v>
      </c>
      <c r="G318" s="39">
        <v>0</v>
      </c>
      <c r="H318" s="46">
        <v>200</v>
      </c>
      <c r="I318" s="39">
        <v>0</v>
      </c>
      <c r="J318" s="39">
        <v>200</v>
      </c>
      <c r="K318" s="39">
        <v>200</v>
      </c>
      <c r="L318" s="1"/>
    </row>
    <row r="319" spans="1:12" x14ac:dyDescent="0.25">
      <c r="A319" s="2">
        <v>2</v>
      </c>
      <c r="B319" s="2">
        <v>536</v>
      </c>
      <c r="C319" s="2">
        <v>52110</v>
      </c>
      <c r="D319" s="3" t="s">
        <v>5</v>
      </c>
      <c r="E319" s="39">
        <v>3667</v>
      </c>
      <c r="F319" s="39">
        <v>8507</v>
      </c>
      <c r="G319" s="39">
        <v>8074.37</v>
      </c>
      <c r="H319" s="46">
        <v>5000</v>
      </c>
      <c r="I319" s="39">
        <v>2281.8000000000002</v>
      </c>
      <c r="J319" s="39">
        <v>5000</v>
      </c>
      <c r="K319" s="39">
        <v>5000</v>
      </c>
      <c r="L319" s="1"/>
    </row>
    <row r="320" spans="1:12" x14ac:dyDescent="0.25">
      <c r="A320" s="243" t="s">
        <v>159</v>
      </c>
      <c r="B320" s="244"/>
      <c r="C320" s="244"/>
      <c r="D320" s="244"/>
      <c r="E320" s="40">
        <f>SUM(E312:E319)-1</f>
        <v>12863</v>
      </c>
      <c r="F320" s="40">
        <f>SUM(F312:F319)+1</f>
        <v>21163</v>
      </c>
      <c r="G320" s="40">
        <f>SUM(G312:G319)</f>
        <v>19201.329999999998</v>
      </c>
      <c r="H320" s="40">
        <f>SUM(H312:H319)</f>
        <v>21700</v>
      </c>
      <c r="I320" s="40">
        <f>SUM(I312:I319)</f>
        <v>12590.14</v>
      </c>
      <c r="J320" s="40">
        <f>SUM(J312:J319)</f>
        <v>18238.61</v>
      </c>
      <c r="K320" s="40">
        <f>SUM(K312:K319)</f>
        <v>21700</v>
      </c>
      <c r="L320" s="1"/>
    </row>
    <row r="321" spans="1:12" x14ac:dyDescent="0.25">
      <c r="A321" s="245" t="s">
        <v>160</v>
      </c>
      <c r="B321" s="246"/>
      <c r="C321" s="246"/>
      <c r="D321" s="246"/>
      <c r="E321" s="259"/>
      <c r="F321" s="259"/>
      <c r="G321" s="259"/>
      <c r="H321" s="259"/>
      <c r="I321" s="259"/>
      <c r="J321" s="259"/>
      <c r="K321" s="259"/>
      <c r="L321" s="1"/>
    </row>
    <row r="322" spans="1:12" x14ac:dyDescent="0.25">
      <c r="A322" s="2">
        <v>2</v>
      </c>
      <c r="B322" s="2">
        <v>536</v>
      </c>
      <c r="C322" s="2">
        <v>53010</v>
      </c>
      <c r="D322" s="3" t="s">
        <v>36</v>
      </c>
      <c r="E322" s="39">
        <v>986</v>
      </c>
      <c r="F322" s="39">
        <v>429</v>
      </c>
      <c r="G322" s="39">
        <v>566.49</v>
      </c>
      <c r="H322" s="46">
        <v>4000</v>
      </c>
      <c r="I322" s="39">
        <v>5040.8999999999996</v>
      </c>
      <c r="J322" s="39">
        <v>6721.36</v>
      </c>
      <c r="K322" s="39">
        <v>7000</v>
      </c>
      <c r="L322" s="1"/>
    </row>
    <row r="323" spans="1:12" x14ac:dyDescent="0.25">
      <c r="A323" s="2">
        <v>2</v>
      </c>
      <c r="B323" s="2">
        <v>536</v>
      </c>
      <c r="C323" s="2">
        <v>53030</v>
      </c>
      <c r="D323" s="3" t="s">
        <v>6</v>
      </c>
      <c r="E323" s="39">
        <v>2547</v>
      </c>
      <c r="F323" s="39">
        <v>2468</v>
      </c>
      <c r="G323" s="39">
        <v>2405.83</v>
      </c>
      <c r="H323" s="46">
        <v>2900</v>
      </c>
      <c r="I323" s="39">
        <v>2299.69</v>
      </c>
      <c r="J323" s="39">
        <v>2300</v>
      </c>
      <c r="K323" s="39">
        <v>2900</v>
      </c>
      <c r="L323" s="1"/>
    </row>
    <row r="324" spans="1:12" x14ac:dyDescent="0.25">
      <c r="A324" s="2">
        <v>2</v>
      </c>
      <c r="B324" s="2">
        <v>536</v>
      </c>
      <c r="C324" s="2">
        <v>53060</v>
      </c>
      <c r="D324" s="3" t="s">
        <v>8</v>
      </c>
      <c r="E324" s="39">
        <v>886</v>
      </c>
      <c r="F324" s="39">
        <v>150</v>
      </c>
      <c r="G324" s="39">
        <v>341.55</v>
      </c>
      <c r="H324" s="46">
        <v>700</v>
      </c>
      <c r="I324" s="39">
        <v>489.6</v>
      </c>
      <c r="J324" s="39">
        <v>653.35</v>
      </c>
      <c r="K324" s="39">
        <v>700</v>
      </c>
      <c r="L324" s="1"/>
    </row>
    <row r="325" spans="1:12" x14ac:dyDescent="0.25">
      <c r="A325" s="2">
        <v>2</v>
      </c>
      <c r="B325" s="2">
        <v>536</v>
      </c>
      <c r="C325" s="2">
        <v>53070</v>
      </c>
      <c r="D325" s="3" t="s">
        <v>9</v>
      </c>
      <c r="E325" s="39">
        <v>0</v>
      </c>
      <c r="F325" s="39">
        <v>0</v>
      </c>
      <c r="G325" s="39">
        <v>0</v>
      </c>
      <c r="H325" s="39">
        <v>0</v>
      </c>
      <c r="I325" s="39">
        <v>0</v>
      </c>
      <c r="J325" s="39">
        <v>0</v>
      </c>
      <c r="K325" s="39">
        <v>0</v>
      </c>
      <c r="L325" s="1"/>
    </row>
    <row r="326" spans="1:12" x14ac:dyDescent="0.25">
      <c r="A326" s="2">
        <v>2</v>
      </c>
      <c r="B326" s="2">
        <v>536</v>
      </c>
      <c r="C326" s="2">
        <v>53080</v>
      </c>
      <c r="D326" s="3" t="s">
        <v>37</v>
      </c>
      <c r="E326" s="39">
        <v>38683</v>
      </c>
      <c r="F326" s="39">
        <v>30717</v>
      </c>
      <c r="G326" s="39">
        <v>36689.870000000003</v>
      </c>
      <c r="H326" s="46">
        <v>43380</v>
      </c>
      <c r="I326" s="39">
        <v>21083.5</v>
      </c>
      <c r="J326" s="39">
        <v>28112.01</v>
      </c>
      <c r="K326" s="39">
        <v>43380</v>
      </c>
      <c r="L326" s="1"/>
    </row>
    <row r="327" spans="1:12" x14ac:dyDescent="0.25">
      <c r="A327" s="2">
        <v>2</v>
      </c>
      <c r="B327" s="2">
        <v>536</v>
      </c>
      <c r="C327" s="2">
        <v>53090</v>
      </c>
      <c r="D327" s="3" t="s">
        <v>65</v>
      </c>
      <c r="E327" s="39">
        <v>0</v>
      </c>
      <c r="F327" s="39">
        <v>0</v>
      </c>
      <c r="G327" s="39">
        <v>0</v>
      </c>
      <c r="H327" s="46">
        <v>0</v>
      </c>
      <c r="I327" s="39">
        <v>0</v>
      </c>
      <c r="J327" s="39">
        <v>0</v>
      </c>
      <c r="K327" s="39">
        <v>0</v>
      </c>
      <c r="L327" s="1"/>
    </row>
    <row r="328" spans="1:12" x14ac:dyDescent="0.25">
      <c r="A328" s="2">
        <v>2</v>
      </c>
      <c r="B328" s="2">
        <v>536</v>
      </c>
      <c r="C328" s="2">
        <v>53100</v>
      </c>
      <c r="D328" s="3" t="s">
        <v>10</v>
      </c>
      <c r="E328" s="39">
        <v>26000</v>
      </c>
      <c r="F328" s="39">
        <v>790</v>
      </c>
      <c r="G328" s="39">
        <v>100</v>
      </c>
      <c r="H328" s="46">
        <v>15000</v>
      </c>
      <c r="I328" s="39">
        <v>100</v>
      </c>
      <c r="J328" s="39">
        <v>100</v>
      </c>
      <c r="K328" s="39">
        <v>15000</v>
      </c>
      <c r="L328" s="1"/>
    </row>
    <row r="329" spans="1:12" x14ac:dyDescent="0.25">
      <c r="A329" s="2">
        <v>2</v>
      </c>
      <c r="B329" s="2">
        <v>536</v>
      </c>
      <c r="C329" s="2">
        <v>53110</v>
      </c>
      <c r="D329" s="3" t="s">
        <v>11</v>
      </c>
      <c r="E329" s="39">
        <v>241</v>
      </c>
      <c r="F329" s="39">
        <v>70</v>
      </c>
      <c r="G329" s="39">
        <v>70</v>
      </c>
      <c r="H329" s="46">
        <v>500</v>
      </c>
      <c r="I329" s="39">
        <v>111</v>
      </c>
      <c r="J329" s="39">
        <v>130</v>
      </c>
      <c r="K329" s="39">
        <v>500</v>
      </c>
      <c r="L329" s="1"/>
    </row>
    <row r="330" spans="1:12" x14ac:dyDescent="0.25">
      <c r="A330" s="2">
        <v>2</v>
      </c>
      <c r="B330" s="2">
        <v>536</v>
      </c>
      <c r="C330" s="2">
        <v>53120</v>
      </c>
      <c r="D330" s="3" t="s">
        <v>84</v>
      </c>
      <c r="E330" s="39">
        <v>6530</v>
      </c>
      <c r="F330" s="39">
        <v>8641</v>
      </c>
      <c r="G330" s="39">
        <v>13865.87</v>
      </c>
      <c r="H330" s="46">
        <v>9000</v>
      </c>
      <c r="I330" s="39">
        <v>10466.120000000001</v>
      </c>
      <c r="J330" s="39">
        <v>13954.67</v>
      </c>
      <c r="K330" s="39">
        <v>14000</v>
      </c>
      <c r="L330" s="1"/>
    </row>
    <row r="331" spans="1:12" x14ac:dyDescent="0.25">
      <c r="A331" s="2">
        <v>2</v>
      </c>
      <c r="B331" s="2">
        <v>536</v>
      </c>
      <c r="C331" s="2">
        <v>53130</v>
      </c>
      <c r="D331" s="3" t="s">
        <v>12</v>
      </c>
      <c r="E331" s="39">
        <v>0</v>
      </c>
      <c r="F331" s="39">
        <v>0</v>
      </c>
      <c r="G331" s="39">
        <v>0</v>
      </c>
      <c r="H331" s="46">
        <v>0</v>
      </c>
      <c r="I331" s="39">
        <v>0</v>
      </c>
      <c r="J331" s="39">
        <v>0</v>
      </c>
      <c r="K331" s="39">
        <v>0</v>
      </c>
      <c r="L331" s="1"/>
    </row>
    <row r="332" spans="1:12" x14ac:dyDescent="0.25">
      <c r="A332" s="2">
        <v>2</v>
      </c>
      <c r="B332" s="2">
        <v>536</v>
      </c>
      <c r="C332" s="2">
        <v>53150</v>
      </c>
      <c r="D332" s="3" t="s">
        <v>13</v>
      </c>
      <c r="E332" s="39">
        <v>595</v>
      </c>
      <c r="F332" s="39">
        <v>260</v>
      </c>
      <c r="G332" s="39">
        <v>532</v>
      </c>
      <c r="H332" s="46">
        <v>600</v>
      </c>
      <c r="I332" s="39">
        <v>371</v>
      </c>
      <c r="J332" s="39">
        <v>600</v>
      </c>
      <c r="K332" s="39">
        <v>600</v>
      </c>
      <c r="L332" s="1"/>
    </row>
    <row r="333" spans="1:12" x14ac:dyDescent="0.25">
      <c r="A333" s="2">
        <v>2</v>
      </c>
      <c r="B333" s="2">
        <v>536</v>
      </c>
      <c r="C333" s="2">
        <v>53170</v>
      </c>
      <c r="D333" s="3" t="s">
        <v>15</v>
      </c>
      <c r="E333" s="39">
        <v>2817</v>
      </c>
      <c r="F333" s="39">
        <v>707</v>
      </c>
      <c r="G333" s="39">
        <v>390.47</v>
      </c>
      <c r="H333" s="46">
        <v>1000</v>
      </c>
      <c r="I333" s="39">
        <v>215.16</v>
      </c>
      <c r="J333" s="39">
        <v>860</v>
      </c>
      <c r="K333" s="39">
        <v>1000</v>
      </c>
      <c r="L333" s="1"/>
    </row>
    <row r="334" spans="1:12" s="127" customFormat="1" x14ac:dyDescent="0.25">
      <c r="A334" s="2">
        <v>2</v>
      </c>
      <c r="B334" s="2">
        <v>536</v>
      </c>
      <c r="C334" s="2">
        <v>53171</v>
      </c>
      <c r="D334" s="113" t="s">
        <v>373</v>
      </c>
      <c r="E334" s="39">
        <v>1900</v>
      </c>
      <c r="F334" s="39">
        <v>4950</v>
      </c>
      <c r="G334" s="39">
        <v>4950</v>
      </c>
      <c r="H334" s="46">
        <v>4500</v>
      </c>
      <c r="I334" s="39">
        <v>3850</v>
      </c>
      <c r="J334" s="39">
        <v>4950</v>
      </c>
      <c r="K334" s="39">
        <v>5000</v>
      </c>
      <c r="L334" s="1"/>
    </row>
    <row r="335" spans="1:12" s="167" customFormat="1" x14ac:dyDescent="0.25">
      <c r="A335" s="2">
        <v>2</v>
      </c>
      <c r="B335" s="2">
        <v>536</v>
      </c>
      <c r="C335" s="2">
        <v>53172</v>
      </c>
      <c r="D335" s="113" t="s">
        <v>408</v>
      </c>
      <c r="E335" s="39">
        <v>0</v>
      </c>
      <c r="F335" s="39">
        <v>0</v>
      </c>
      <c r="G335" s="39">
        <v>192</v>
      </c>
      <c r="H335" s="46">
        <v>210</v>
      </c>
      <c r="I335" s="39">
        <v>288</v>
      </c>
      <c r="J335" s="39">
        <v>288</v>
      </c>
      <c r="K335" s="39">
        <v>300</v>
      </c>
      <c r="L335" s="1"/>
    </row>
    <row r="336" spans="1:12" x14ac:dyDescent="0.25">
      <c r="A336" s="2">
        <v>2</v>
      </c>
      <c r="B336" s="2">
        <v>536</v>
      </c>
      <c r="C336" s="2">
        <v>53180</v>
      </c>
      <c r="D336" s="3" t="s">
        <v>39</v>
      </c>
      <c r="E336" s="39">
        <v>0</v>
      </c>
      <c r="F336" s="39">
        <v>0</v>
      </c>
      <c r="G336" s="39">
        <v>0</v>
      </c>
      <c r="H336" s="39">
        <v>0</v>
      </c>
      <c r="I336" s="39">
        <v>0</v>
      </c>
      <c r="J336" s="39">
        <v>0</v>
      </c>
      <c r="K336" s="39">
        <v>0</v>
      </c>
      <c r="L336" s="1"/>
    </row>
    <row r="337" spans="1:12" x14ac:dyDescent="0.25">
      <c r="A337" s="243" t="s">
        <v>163</v>
      </c>
      <c r="B337" s="244"/>
      <c r="C337" s="244"/>
      <c r="D337" s="244"/>
      <c r="E337" s="40">
        <f>SUM(E322:E336)</f>
        <v>81185</v>
      </c>
      <c r="F337" s="40">
        <f t="shared" ref="F337:K337" si="25">SUM(F322:F336)</f>
        <v>49182</v>
      </c>
      <c r="G337" s="40">
        <f t="shared" si="25"/>
        <v>60104.080000000009</v>
      </c>
      <c r="H337" s="40">
        <f t="shared" si="25"/>
        <v>81790</v>
      </c>
      <c r="I337" s="40">
        <f t="shared" si="25"/>
        <v>44314.970000000008</v>
      </c>
      <c r="J337" s="40">
        <f t="shared" si="25"/>
        <v>58669.39</v>
      </c>
      <c r="K337" s="40">
        <f t="shared" si="25"/>
        <v>90380</v>
      </c>
      <c r="L337" s="1"/>
    </row>
    <row r="338" spans="1:12" x14ac:dyDescent="0.25">
      <c r="A338" s="245" t="s">
        <v>164</v>
      </c>
      <c r="B338" s="246"/>
      <c r="C338" s="246"/>
      <c r="D338" s="246"/>
      <c r="E338" s="259"/>
      <c r="F338" s="259"/>
      <c r="G338" s="259"/>
      <c r="H338" s="259"/>
      <c r="I338" s="259"/>
      <c r="J338" s="259"/>
      <c r="K338" s="259"/>
      <c r="L338" s="1"/>
    </row>
    <row r="339" spans="1:12" x14ac:dyDescent="0.25">
      <c r="A339" s="2">
        <v>2</v>
      </c>
      <c r="B339" s="2">
        <v>536</v>
      </c>
      <c r="C339" s="2">
        <v>54010</v>
      </c>
      <c r="D339" s="3" t="s">
        <v>16</v>
      </c>
      <c r="E339" s="39">
        <v>0</v>
      </c>
      <c r="F339" s="39">
        <v>222</v>
      </c>
      <c r="G339" s="39">
        <v>436.75</v>
      </c>
      <c r="H339" s="46">
        <v>2500</v>
      </c>
      <c r="I339" s="39">
        <v>1334.64</v>
      </c>
      <c r="J339" s="39">
        <v>1335</v>
      </c>
      <c r="K339" s="39">
        <v>2500</v>
      </c>
      <c r="L339" s="1"/>
    </row>
    <row r="340" spans="1:12" x14ac:dyDescent="0.25">
      <c r="A340" s="2">
        <v>2</v>
      </c>
      <c r="B340" s="2">
        <v>536</v>
      </c>
      <c r="C340" s="2">
        <v>54060</v>
      </c>
      <c r="D340" s="3" t="s">
        <v>68</v>
      </c>
      <c r="E340" s="39">
        <v>0</v>
      </c>
      <c r="F340" s="39">
        <v>0</v>
      </c>
      <c r="G340" s="39">
        <v>0</v>
      </c>
      <c r="H340" s="46">
        <v>0</v>
      </c>
      <c r="I340" s="39">
        <v>0</v>
      </c>
      <c r="J340" s="39">
        <v>0</v>
      </c>
      <c r="K340" s="39">
        <v>0</v>
      </c>
      <c r="L340" s="1"/>
    </row>
    <row r="341" spans="1:12" x14ac:dyDescent="0.25">
      <c r="A341" s="2">
        <v>2</v>
      </c>
      <c r="B341" s="2">
        <v>536</v>
      </c>
      <c r="C341" s="2">
        <v>54140</v>
      </c>
      <c r="D341" s="3" t="s">
        <v>17</v>
      </c>
      <c r="E341" s="39">
        <v>0</v>
      </c>
      <c r="F341" s="39">
        <v>0</v>
      </c>
      <c r="G341" s="39">
        <v>0</v>
      </c>
      <c r="H341" s="46">
        <v>0</v>
      </c>
      <c r="I341" s="39">
        <v>0</v>
      </c>
      <c r="J341" s="39">
        <v>0</v>
      </c>
      <c r="K341" s="39">
        <v>0</v>
      </c>
      <c r="L341" s="1"/>
    </row>
    <row r="342" spans="1:12" x14ac:dyDescent="0.25">
      <c r="A342" s="243" t="s">
        <v>166</v>
      </c>
      <c r="B342" s="244"/>
      <c r="C342" s="244"/>
      <c r="D342" s="244"/>
      <c r="E342" s="40">
        <f>SUM(E339:E341)</f>
        <v>0</v>
      </c>
      <c r="F342" s="40">
        <f t="shared" ref="F342:K342" si="26">SUM(F339:F341)</f>
        <v>222</v>
      </c>
      <c r="G342" s="40">
        <f t="shared" si="26"/>
        <v>436.75</v>
      </c>
      <c r="H342" s="40">
        <f t="shared" si="26"/>
        <v>2500</v>
      </c>
      <c r="I342" s="40">
        <f t="shared" si="26"/>
        <v>1334.64</v>
      </c>
      <c r="J342" s="40">
        <f t="shared" si="26"/>
        <v>1335</v>
      </c>
      <c r="K342" s="40">
        <f t="shared" si="26"/>
        <v>2500</v>
      </c>
      <c r="L342" s="1"/>
    </row>
    <row r="343" spans="1:12" x14ac:dyDescent="0.25">
      <c r="A343" s="245" t="s">
        <v>165</v>
      </c>
      <c r="B343" s="246"/>
      <c r="C343" s="246"/>
      <c r="D343" s="246"/>
      <c r="E343" s="259"/>
      <c r="F343" s="259"/>
      <c r="G343" s="259"/>
      <c r="H343" s="259"/>
      <c r="I343" s="259"/>
      <c r="J343" s="259"/>
      <c r="K343" s="259"/>
      <c r="L343" s="1"/>
    </row>
    <row r="344" spans="1:12" x14ac:dyDescent="0.25">
      <c r="A344" s="2">
        <v>2</v>
      </c>
      <c r="B344" s="2">
        <v>536</v>
      </c>
      <c r="C344" s="2">
        <v>55010</v>
      </c>
      <c r="D344" s="3" t="s">
        <v>18</v>
      </c>
      <c r="E344" s="39">
        <v>0</v>
      </c>
      <c r="F344" s="39">
        <v>0</v>
      </c>
      <c r="G344" s="39">
        <v>0</v>
      </c>
      <c r="H344" s="39">
        <v>0</v>
      </c>
      <c r="I344" s="39">
        <v>0</v>
      </c>
      <c r="J344" s="39">
        <v>0</v>
      </c>
      <c r="K344" s="39">
        <v>0</v>
      </c>
      <c r="L344" s="1"/>
    </row>
    <row r="345" spans="1:12" x14ac:dyDescent="0.25">
      <c r="A345" s="2">
        <v>2</v>
      </c>
      <c r="B345" s="2">
        <v>536</v>
      </c>
      <c r="C345" s="2">
        <v>55020</v>
      </c>
      <c r="D345" s="3" t="s">
        <v>43</v>
      </c>
      <c r="E345" s="39">
        <v>23371</v>
      </c>
      <c r="F345" s="39">
        <v>8567</v>
      </c>
      <c r="G345" s="39">
        <v>40731.07</v>
      </c>
      <c r="H345" s="46">
        <v>25000</v>
      </c>
      <c r="I345" s="39">
        <v>33009.26</v>
      </c>
      <c r="J345" s="39">
        <v>33009</v>
      </c>
      <c r="K345" s="39">
        <v>25000</v>
      </c>
      <c r="L345" s="1"/>
    </row>
    <row r="346" spans="1:12" x14ac:dyDescent="0.25">
      <c r="A346" s="2">
        <v>2</v>
      </c>
      <c r="B346" s="2">
        <v>536</v>
      </c>
      <c r="C346" s="2">
        <v>55030</v>
      </c>
      <c r="D346" s="3" t="s">
        <v>70</v>
      </c>
      <c r="E346" s="39">
        <v>0</v>
      </c>
      <c r="F346" s="39">
        <v>0</v>
      </c>
      <c r="G346" s="39">
        <v>0</v>
      </c>
      <c r="H346" s="46">
        <v>500</v>
      </c>
      <c r="I346" s="39">
        <v>0</v>
      </c>
      <c r="J346" s="39">
        <v>0</v>
      </c>
      <c r="K346" s="39">
        <v>500</v>
      </c>
      <c r="L346" s="1"/>
    </row>
    <row r="347" spans="1:12" x14ac:dyDescent="0.25">
      <c r="A347" s="2">
        <v>2</v>
      </c>
      <c r="B347" s="2">
        <v>536</v>
      </c>
      <c r="C347" s="2">
        <v>55040</v>
      </c>
      <c r="D347" s="3" t="s">
        <v>44</v>
      </c>
      <c r="E347" s="39">
        <v>2671</v>
      </c>
      <c r="F347" s="39">
        <v>605</v>
      </c>
      <c r="G347" s="39">
        <v>325.93</v>
      </c>
      <c r="H347" s="46">
        <v>1500</v>
      </c>
      <c r="I347" s="39">
        <v>1623.79</v>
      </c>
      <c r="J347" s="39">
        <v>1624</v>
      </c>
      <c r="K347" s="39">
        <v>1500</v>
      </c>
      <c r="L347" s="1"/>
    </row>
    <row r="348" spans="1:12" x14ac:dyDescent="0.25">
      <c r="A348" s="2">
        <v>2</v>
      </c>
      <c r="B348" s="2">
        <v>536</v>
      </c>
      <c r="C348" s="2">
        <v>55070</v>
      </c>
      <c r="D348" s="3" t="s">
        <v>15</v>
      </c>
      <c r="E348" s="39">
        <v>0</v>
      </c>
      <c r="F348" s="39">
        <v>0</v>
      </c>
      <c r="G348" s="39">
        <v>0</v>
      </c>
      <c r="H348" s="46">
        <v>0</v>
      </c>
      <c r="I348" s="39">
        <v>0</v>
      </c>
      <c r="J348" s="39">
        <v>0</v>
      </c>
      <c r="K348" s="39">
        <v>0</v>
      </c>
      <c r="L348" s="1"/>
    </row>
    <row r="349" spans="1:12" x14ac:dyDescent="0.25">
      <c r="A349" s="243" t="s">
        <v>167</v>
      </c>
      <c r="B349" s="244"/>
      <c r="C349" s="244"/>
      <c r="D349" s="244"/>
      <c r="E349" s="40">
        <f>SUM(E344:E348)</f>
        <v>26042</v>
      </c>
      <c r="F349" s="40">
        <f t="shared" ref="F349:K349" si="27">SUM(F344:F348)</f>
        <v>9172</v>
      </c>
      <c r="G349" s="40">
        <f t="shared" si="27"/>
        <v>41057</v>
      </c>
      <c r="H349" s="40">
        <f t="shared" si="27"/>
        <v>27000</v>
      </c>
      <c r="I349" s="40">
        <f t="shared" si="27"/>
        <v>34633.050000000003</v>
      </c>
      <c r="J349" s="40">
        <f t="shared" si="27"/>
        <v>34633</v>
      </c>
      <c r="K349" s="40">
        <f t="shared" si="27"/>
        <v>27000</v>
      </c>
      <c r="L349" s="1"/>
    </row>
    <row r="350" spans="1:12" x14ac:dyDescent="0.25">
      <c r="A350" s="245" t="s">
        <v>168</v>
      </c>
      <c r="B350" s="246"/>
      <c r="C350" s="246"/>
      <c r="D350" s="246"/>
      <c r="E350" s="259"/>
      <c r="F350" s="259"/>
      <c r="G350" s="259"/>
      <c r="H350" s="259"/>
      <c r="I350" s="259"/>
      <c r="J350" s="259"/>
      <c r="K350" s="259"/>
      <c r="L350" s="1"/>
    </row>
    <row r="351" spans="1:12" x14ac:dyDescent="0.25">
      <c r="A351" s="2">
        <v>2</v>
      </c>
      <c r="B351" s="2">
        <v>536</v>
      </c>
      <c r="C351" s="2">
        <v>56040</v>
      </c>
      <c r="D351" s="3" t="s">
        <v>46</v>
      </c>
      <c r="E351" s="39">
        <v>5388</v>
      </c>
      <c r="F351" s="39">
        <v>6428</v>
      </c>
      <c r="G351" s="39">
        <v>7066.17</v>
      </c>
      <c r="H351" s="46">
        <v>5525</v>
      </c>
      <c r="I351" s="39">
        <v>4484.84</v>
      </c>
      <c r="J351" s="39">
        <v>5980.02</v>
      </c>
      <c r="K351" s="115">
        <f>[3]Sheet1!L142</f>
        <v>7356</v>
      </c>
      <c r="L351" s="83"/>
    </row>
    <row r="352" spans="1:12" x14ac:dyDescent="0.25">
      <c r="A352" s="2">
        <v>2</v>
      </c>
      <c r="B352" s="2">
        <v>536</v>
      </c>
      <c r="C352" s="2">
        <v>56050</v>
      </c>
      <c r="D352" s="3" t="s">
        <v>47</v>
      </c>
      <c r="E352" s="39">
        <v>7638</v>
      </c>
      <c r="F352" s="39">
        <v>9519</v>
      </c>
      <c r="G352" s="39">
        <v>8499.2900000000009</v>
      </c>
      <c r="H352" s="46">
        <v>8666</v>
      </c>
      <c r="I352" s="39">
        <v>4998.1400000000003</v>
      </c>
      <c r="J352" s="39">
        <v>6664.02</v>
      </c>
      <c r="K352" s="115">
        <f>[3]Sheet1!L143</f>
        <v>9855.5</v>
      </c>
      <c r="L352" s="83"/>
    </row>
    <row r="353" spans="1:12" x14ac:dyDescent="0.25">
      <c r="A353" s="2">
        <v>2</v>
      </c>
      <c r="B353" s="2">
        <v>536</v>
      </c>
      <c r="C353" s="2">
        <v>56070</v>
      </c>
      <c r="D353" s="3" t="s">
        <v>73</v>
      </c>
      <c r="E353" s="39">
        <v>588</v>
      </c>
      <c r="F353" s="39">
        <v>588</v>
      </c>
      <c r="G353" s="39">
        <v>588.25</v>
      </c>
      <c r="H353" s="46">
        <v>670</v>
      </c>
      <c r="I353" s="39">
        <v>341.88</v>
      </c>
      <c r="J353" s="39">
        <v>342</v>
      </c>
      <c r="K353" s="39">
        <v>350</v>
      </c>
      <c r="L353" s="1"/>
    </row>
    <row r="354" spans="1:12" x14ac:dyDescent="0.25">
      <c r="A354" s="2">
        <v>2</v>
      </c>
      <c r="B354" s="2">
        <v>536</v>
      </c>
      <c r="C354" s="2">
        <v>56090</v>
      </c>
      <c r="D354" s="3" t="s">
        <v>49</v>
      </c>
      <c r="E354" s="39">
        <v>12167</v>
      </c>
      <c r="F354" s="39">
        <v>12602</v>
      </c>
      <c r="G354" s="39">
        <v>12726.12</v>
      </c>
      <c r="H354" s="46">
        <v>13626</v>
      </c>
      <c r="I354" s="39">
        <v>9619.56</v>
      </c>
      <c r="J354" s="39">
        <v>12826.67</v>
      </c>
      <c r="K354" s="115">
        <f>[3]Sheet1!L144</f>
        <v>22710</v>
      </c>
      <c r="L354" s="83"/>
    </row>
    <row r="355" spans="1:12" x14ac:dyDescent="0.25">
      <c r="A355" s="2">
        <v>2</v>
      </c>
      <c r="B355" s="2">
        <v>536</v>
      </c>
      <c r="C355" s="2">
        <v>56110</v>
      </c>
      <c r="D355" s="3" t="s">
        <v>50</v>
      </c>
      <c r="E355" s="39">
        <v>2386</v>
      </c>
      <c r="F355" s="39">
        <v>4530</v>
      </c>
      <c r="G355" s="39">
        <v>3701.74</v>
      </c>
      <c r="H355" s="46">
        <v>4339</v>
      </c>
      <c r="I355" s="39">
        <v>734.79</v>
      </c>
      <c r="J355" s="39">
        <v>980.01</v>
      </c>
      <c r="K355" s="115">
        <f>[3]Sheet1!L145</f>
        <v>5779.3150000000005</v>
      </c>
      <c r="L355" s="83"/>
    </row>
    <row r="356" spans="1:12" x14ac:dyDescent="0.25">
      <c r="A356" s="2">
        <v>2</v>
      </c>
      <c r="B356" s="2">
        <v>536</v>
      </c>
      <c r="C356" s="2">
        <v>56120</v>
      </c>
      <c r="D356" s="3" t="s">
        <v>51</v>
      </c>
      <c r="E356" s="39">
        <v>-9</v>
      </c>
      <c r="F356" s="39">
        <v>243</v>
      </c>
      <c r="G356" s="39">
        <v>0</v>
      </c>
      <c r="H356" s="46">
        <v>257</v>
      </c>
      <c r="I356" s="39">
        <v>13.48</v>
      </c>
      <c r="J356" s="39">
        <v>20</v>
      </c>
      <c r="K356" s="115">
        <f>[3]Sheet1!L146</f>
        <v>405</v>
      </c>
      <c r="L356" s="83"/>
    </row>
    <row r="357" spans="1:12" x14ac:dyDescent="0.25">
      <c r="A357" s="2">
        <v>2</v>
      </c>
      <c r="B357" s="2">
        <v>536</v>
      </c>
      <c r="C357" s="2">
        <v>56140</v>
      </c>
      <c r="D357" s="3" t="s">
        <v>52</v>
      </c>
      <c r="E357" s="39">
        <v>0</v>
      </c>
      <c r="F357" s="39">
        <v>0</v>
      </c>
      <c r="G357" s="39">
        <v>0</v>
      </c>
      <c r="H357" s="39">
        <v>0</v>
      </c>
      <c r="I357" s="39">
        <v>0</v>
      </c>
      <c r="J357" s="39">
        <v>0</v>
      </c>
      <c r="K357" s="39">
        <v>0</v>
      </c>
      <c r="L357" s="1"/>
    </row>
    <row r="358" spans="1:12" x14ac:dyDescent="0.25">
      <c r="A358" s="2">
        <v>2</v>
      </c>
      <c r="B358" s="2">
        <v>536</v>
      </c>
      <c r="C358" s="2">
        <v>56150</v>
      </c>
      <c r="D358" s="3" t="s">
        <v>53</v>
      </c>
      <c r="E358" s="39">
        <v>0</v>
      </c>
      <c r="F358" s="39">
        <v>0</v>
      </c>
      <c r="G358" s="39">
        <v>0</v>
      </c>
      <c r="H358" s="39">
        <v>0</v>
      </c>
      <c r="I358" s="39">
        <v>0</v>
      </c>
      <c r="J358" s="39">
        <v>0</v>
      </c>
      <c r="K358" s="39">
        <v>0</v>
      </c>
      <c r="L358" s="1"/>
    </row>
    <row r="359" spans="1:12" x14ac:dyDescent="0.25">
      <c r="A359" s="243" t="s">
        <v>169</v>
      </c>
      <c r="B359" s="244"/>
      <c r="C359" s="244"/>
      <c r="D359" s="244"/>
      <c r="E359" s="40">
        <f>SUM(E351:E358)</f>
        <v>28158</v>
      </c>
      <c r="F359" s="40">
        <f>SUM(F351:F358)-1</f>
        <v>33909</v>
      </c>
      <c r="G359" s="40">
        <f t="shared" ref="G359:K359" si="28">SUM(G351:G358)</f>
        <v>32581.57</v>
      </c>
      <c r="H359" s="40">
        <f>SUM(H351:H358)-1</f>
        <v>33082</v>
      </c>
      <c r="I359" s="40">
        <f t="shared" si="28"/>
        <v>20192.689999999999</v>
      </c>
      <c r="J359" s="40">
        <f t="shared" si="28"/>
        <v>26812.719999999998</v>
      </c>
      <c r="K359" s="40">
        <f t="shared" si="28"/>
        <v>46455.815000000002</v>
      </c>
      <c r="L359" s="1"/>
    </row>
    <row r="360" spans="1:12" x14ac:dyDescent="0.25">
      <c r="A360" s="245" t="s">
        <v>170</v>
      </c>
      <c r="B360" s="246"/>
      <c r="C360" s="246"/>
      <c r="D360" s="246"/>
      <c r="E360" s="259"/>
      <c r="F360" s="259"/>
      <c r="G360" s="259"/>
      <c r="H360" s="259"/>
      <c r="I360" s="259"/>
      <c r="J360" s="259"/>
      <c r="K360" s="259"/>
      <c r="L360" s="1"/>
    </row>
    <row r="361" spans="1:12" x14ac:dyDescent="0.25">
      <c r="A361" s="2">
        <v>2</v>
      </c>
      <c r="B361" s="2">
        <v>536</v>
      </c>
      <c r="C361" s="2">
        <v>57010</v>
      </c>
      <c r="D361" s="3" t="s">
        <v>27</v>
      </c>
      <c r="E361" s="39">
        <v>0</v>
      </c>
      <c r="F361" s="39">
        <v>0</v>
      </c>
      <c r="G361" s="39">
        <v>0</v>
      </c>
      <c r="H361" s="39">
        <v>0</v>
      </c>
      <c r="I361" s="39">
        <v>0</v>
      </c>
      <c r="J361" s="39">
        <v>0</v>
      </c>
      <c r="K361" s="39">
        <v>0</v>
      </c>
      <c r="L361" s="1"/>
    </row>
    <row r="362" spans="1:12" x14ac:dyDescent="0.25">
      <c r="A362" s="2">
        <v>2</v>
      </c>
      <c r="B362" s="2">
        <v>536</v>
      </c>
      <c r="C362" s="2">
        <v>57020</v>
      </c>
      <c r="D362" s="3" t="s">
        <v>28</v>
      </c>
      <c r="E362" s="39">
        <v>0</v>
      </c>
      <c r="F362" s="39">
        <v>0</v>
      </c>
      <c r="G362" s="39">
        <v>0</v>
      </c>
      <c r="H362" s="39">
        <v>0</v>
      </c>
      <c r="I362" s="39">
        <v>0</v>
      </c>
      <c r="J362" s="39">
        <v>0</v>
      </c>
      <c r="K362" s="39">
        <v>0</v>
      </c>
      <c r="L362" s="1"/>
    </row>
    <row r="363" spans="1:12" x14ac:dyDescent="0.25">
      <c r="A363" s="2">
        <v>2</v>
      </c>
      <c r="B363" s="2">
        <v>536</v>
      </c>
      <c r="C363" s="2">
        <v>58010</v>
      </c>
      <c r="D363" s="3" t="s">
        <v>29</v>
      </c>
      <c r="E363" s="39">
        <v>0</v>
      </c>
      <c r="F363" s="39">
        <v>0</v>
      </c>
      <c r="G363" s="39">
        <v>0</v>
      </c>
      <c r="H363" s="39">
        <v>0</v>
      </c>
      <c r="I363" s="39">
        <v>0</v>
      </c>
      <c r="J363" s="39">
        <v>0</v>
      </c>
      <c r="K363" s="39">
        <v>0</v>
      </c>
      <c r="L363" s="1"/>
    </row>
    <row r="364" spans="1:12" x14ac:dyDescent="0.25">
      <c r="A364" s="2">
        <v>2</v>
      </c>
      <c r="B364" s="2">
        <v>536</v>
      </c>
      <c r="C364" s="2">
        <v>58030</v>
      </c>
      <c r="D364" s="3" t="s">
        <v>202</v>
      </c>
      <c r="E364" s="39">
        <v>0</v>
      </c>
      <c r="F364" s="39">
        <v>0</v>
      </c>
      <c r="G364" s="39">
        <v>0</v>
      </c>
      <c r="H364" s="39">
        <v>0</v>
      </c>
      <c r="I364" s="39">
        <v>0</v>
      </c>
      <c r="J364" s="39">
        <v>0</v>
      </c>
      <c r="K364" s="39">
        <v>0</v>
      </c>
      <c r="L364" s="1"/>
    </row>
    <row r="365" spans="1:12" x14ac:dyDescent="0.25">
      <c r="A365" s="2">
        <v>2</v>
      </c>
      <c r="B365" s="2">
        <v>536</v>
      </c>
      <c r="C365" s="2">
        <v>58050</v>
      </c>
      <c r="D365" s="3" t="s">
        <v>74</v>
      </c>
      <c r="E365" s="39">
        <v>0</v>
      </c>
      <c r="F365" s="39">
        <v>0</v>
      </c>
      <c r="G365" s="39">
        <v>0</v>
      </c>
      <c r="H365" s="39">
        <v>0</v>
      </c>
      <c r="I365" s="39">
        <v>0</v>
      </c>
      <c r="J365" s="39">
        <v>0</v>
      </c>
      <c r="K365" s="39">
        <v>0</v>
      </c>
      <c r="L365" s="1"/>
    </row>
    <row r="366" spans="1:12" x14ac:dyDescent="0.25">
      <c r="A366" s="2">
        <v>2</v>
      </c>
      <c r="B366" s="2">
        <v>536</v>
      </c>
      <c r="C366" s="2">
        <v>59010</v>
      </c>
      <c r="D366" s="3" t="s">
        <v>18</v>
      </c>
      <c r="E366" s="39">
        <v>0</v>
      </c>
      <c r="F366" s="39">
        <v>0</v>
      </c>
      <c r="G366" s="39">
        <v>0</v>
      </c>
      <c r="H366" s="39">
        <v>0</v>
      </c>
      <c r="I366" s="39">
        <v>0</v>
      </c>
      <c r="J366" s="39">
        <v>0</v>
      </c>
      <c r="K366" s="39">
        <v>0</v>
      </c>
      <c r="L366" s="1"/>
    </row>
    <row r="367" spans="1:12" x14ac:dyDescent="0.25">
      <c r="A367" s="2">
        <v>2</v>
      </c>
      <c r="B367" s="2">
        <v>536</v>
      </c>
      <c r="C367" s="2">
        <v>59020</v>
      </c>
      <c r="D367" s="3" t="s">
        <v>54</v>
      </c>
      <c r="E367" s="39">
        <v>0</v>
      </c>
      <c r="F367" s="39">
        <v>0</v>
      </c>
      <c r="G367" s="39">
        <v>1847</v>
      </c>
      <c r="H367" s="46">
        <v>50000</v>
      </c>
      <c r="I367" s="39">
        <v>0</v>
      </c>
      <c r="J367" s="39">
        <v>50000</v>
      </c>
      <c r="K367" s="39">
        <v>50000</v>
      </c>
      <c r="L367" s="1"/>
    </row>
    <row r="368" spans="1:12" x14ac:dyDescent="0.25">
      <c r="A368" s="2">
        <v>2</v>
      </c>
      <c r="B368" s="2">
        <v>536</v>
      </c>
      <c r="C368" s="2">
        <v>59030</v>
      </c>
      <c r="D368" s="3" t="s">
        <v>70</v>
      </c>
      <c r="E368" s="39">
        <v>0</v>
      </c>
      <c r="F368" s="39">
        <v>0</v>
      </c>
      <c r="G368" s="39"/>
      <c r="H368" s="39">
        <v>0</v>
      </c>
      <c r="I368" s="39">
        <v>0</v>
      </c>
      <c r="J368" s="39">
        <v>0</v>
      </c>
      <c r="K368" s="39">
        <v>0</v>
      </c>
      <c r="L368" s="1"/>
    </row>
    <row r="369" spans="1:12" x14ac:dyDescent="0.25">
      <c r="A369" s="2">
        <v>2</v>
      </c>
      <c r="B369" s="2">
        <v>536</v>
      </c>
      <c r="C369" s="2">
        <v>59040</v>
      </c>
      <c r="D369" s="3" t="s">
        <v>86</v>
      </c>
      <c r="E369" s="39">
        <v>0</v>
      </c>
      <c r="F369" s="39">
        <v>0</v>
      </c>
      <c r="G369" s="39">
        <v>0</v>
      </c>
      <c r="H369" s="46">
        <v>0</v>
      </c>
      <c r="I369" s="39">
        <v>0</v>
      </c>
      <c r="J369" s="39">
        <v>0</v>
      </c>
      <c r="K369" s="39">
        <v>0</v>
      </c>
      <c r="L369" s="1" t="s">
        <v>406</v>
      </c>
    </row>
    <row r="370" spans="1:12" x14ac:dyDescent="0.25">
      <c r="A370" s="2">
        <v>2</v>
      </c>
      <c r="B370" s="2">
        <v>536</v>
      </c>
      <c r="C370" s="2">
        <v>59050</v>
      </c>
      <c r="D370" s="3" t="s">
        <v>126</v>
      </c>
      <c r="E370" s="39">
        <v>0</v>
      </c>
      <c r="F370" s="39">
        <v>0</v>
      </c>
      <c r="G370" s="39">
        <v>0</v>
      </c>
      <c r="H370" s="39">
        <v>0</v>
      </c>
      <c r="I370" s="39">
        <v>0</v>
      </c>
      <c r="J370" s="39">
        <v>0</v>
      </c>
      <c r="K370" s="39">
        <v>0</v>
      </c>
      <c r="L370" s="1"/>
    </row>
    <row r="371" spans="1:12" x14ac:dyDescent="0.25">
      <c r="A371" s="2">
        <v>2</v>
      </c>
      <c r="B371" s="2">
        <v>536</v>
      </c>
      <c r="C371" s="2">
        <v>59080</v>
      </c>
      <c r="D371" s="3" t="s">
        <v>77</v>
      </c>
      <c r="E371" s="39">
        <v>0</v>
      </c>
      <c r="F371" s="39">
        <v>0</v>
      </c>
      <c r="G371" s="39">
        <v>0</v>
      </c>
      <c r="H371" s="39">
        <v>0</v>
      </c>
      <c r="I371" s="39">
        <v>0</v>
      </c>
      <c r="J371" s="39">
        <v>0</v>
      </c>
      <c r="K371" s="39">
        <v>0</v>
      </c>
      <c r="L371" s="1"/>
    </row>
    <row r="372" spans="1:12" x14ac:dyDescent="0.25">
      <c r="A372" s="2">
        <v>2</v>
      </c>
      <c r="B372" s="2">
        <v>536</v>
      </c>
      <c r="C372" s="2">
        <v>59100</v>
      </c>
      <c r="D372" s="3" t="s">
        <v>15</v>
      </c>
      <c r="E372" s="39">
        <v>0</v>
      </c>
      <c r="F372" s="39">
        <v>0</v>
      </c>
      <c r="G372" s="39">
        <v>0</v>
      </c>
      <c r="H372" s="39">
        <v>0</v>
      </c>
      <c r="I372" s="39">
        <v>0</v>
      </c>
      <c r="J372" s="39">
        <v>0</v>
      </c>
      <c r="K372" s="39">
        <v>17154</v>
      </c>
      <c r="L372" s="1" t="s">
        <v>469</v>
      </c>
    </row>
    <row r="373" spans="1:12" x14ac:dyDescent="0.25">
      <c r="A373" s="243" t="s">
        <v>171</v>
      </c>
      <c r="B373" s="244"/>
      <c r="C373" s="244"/>
      <c r="D373" s="244"/>
      <c r="E373" s="40">
        <f>SUM(E361:E372)</f>
        <v>0</v>
      </c>
      <c r="F373" s="40">
        <f t="shared" ref="F373:K373" si="29">SUM(F361:F372)</f>
        <v>0</v>
      </c>
      <c r="G373" s="40">
        <f t="shared" si="29"/>
        <v>1847</v>
      </c>
      <c r="H373" s="40">
        <f t="shared" si="29"/>
        <v>50000</v>
      </c>
      <c r="I373" s="40">
        <f t="shared" si="29"/>
        <v>0</v>
      </c>
      <c r="J373" s="40">
        <f t="shared" si="29"/>
        <v>50000</v>
      </c>
      <c r="K373" s="40">
        <f t="shared" si="29"/>
        <v>67154</v>
      </c>
      <c r="L373" s="1"/>
    </row>
    <row r="374" spans="1:12" x14ac:dyDescent="0.25">
      <c r="A374" s="258" t="s">
        <v>224</v>
      </c>
      <c r="B374" s="266"/>
      <c r="C374" s="266"/>
      <c r="D374" s="266"/>
      <c r="E374" s="40">
        <f>E373+E359+E349+E342+E337+E320+E310+1</f>
        <v>218681</v>
      </c>
      <c r="F374" s="40">
        <f t="shared" ref="F374:K374" si="30">F373+F359+F349+F342+F337+F320+F310</f>
        <v>196092</v>
      </c>
      <c r="G374" s="40">
        <f t="shared" si="30"/>
        <v>247594.22</v>
      </c>
      <c r="H374" s="40">
        <f t="shared" si="30"/>
        <v>288287</v>
      </c>
      <c r="I374" s="40">
        <f t="shared" si="30"/>
        <v>171689.41</v>
      </c>
      <c r="J374" s="40">
        <f t="shared" si="30"/>
        <v>267854.08999999997</v>
      </c>
      <c r="K374" s="40">
        <f t="shared" si="30"/>
        <v>351343.82</v>
      </c>
      <c r="L374" s="1"/>
    </row>
    <row r="375" spans="1:12" ht="28.9" customHeight="1" x14ac:dyDescent="0.35">
      <c r="A375" s="269" t="s">
        <v>225</v>
      </c>
      <c r="B375" s="270"/>
      <c r="C375" s="270"/>
      <c r="D375" s="270"/>
      <c r="E375" s="270"/>
      <c r="F375" s="270"/>
      <c r="G375" s="270"/>
      <c r="H375" s="270"/>
      <c r="I375" s="270"/>
      <c r="J375" s="270"/>
      <c r="K375" s="270"/>
      <c r="L375" s="1"/>
    </row>
    <row r="376" spans="1:12" x14ac:dyDescent="0.25">
      <c r="A376" s="245" t="s">
        <v>162</v>
      </c>
      <c r="B376" s="246"/>
      <c r="C376" s="246"/>
      <c r="D376" s="246"/>
      <c r="E376" s="268"/>
      <c r="F376" s="268"/>
      <c r="G376" s="268"/>
      <c r="H376" s="268"/>
      <c r="I376" s="268"/>
      <c r="J376" s="268"/>
      <c r="K376" s="268"/>
      <c r="L376" s="1"/>
    </row>
    <row r="377" spans="1:12" x14ac:dyDescent="0.25">
      <c r="A377" s="2">
        <v>2</v>
      </c>
      <c r="B377" s="2">
        <v>540</v>
      </c>
      <c r="C377" s="2">
        <v>51010</v>
      </c>
      <c r="D377" s="3" t="s">
        <v>88</v>
      </c>
      <c r="E377" s="39">
        <v>54306</v>
      </c>
      <c r="F377" s="39">
        <v>50874</v>
      </c>
      <c r="G377" s="39">
        <v>59431.85</v>
      </c>
      <c r="H377" s="46">
        <v>63987</v>
      </c>
      <c r="I377" s="39">
        <v>43553</v>
      </c>
      <c r="J377" s="39">
        <v>58070.69</v>
      </c>
      <c r="K377" s="115">
        <f>[3]Sheet1!L149</f>
        <v>72770.880000000005</v>
      </c>
      <c r="L377" s="83"/>
    </row>
    <row r="378" spans="1:12" x14ac:dyDescent="0.25">
      <c r="A378" s="2">
        <v>2</v>
      </c>
      <c r="B378" s="2">
        <v>540</v>
      </c>
      <c r="C378" s="2">
        <v>51020</v>
      </c>
      <c r="D378" s="3" t="s">
        <v>56</v>
      </c>
      <c r="E378" s="39">
        <v>88666</v>
      </c>
      <c r="F378" s="39">
        <v>61667</v>
      </c>
      <c r="G378" s="39">
        <v>52640.67</v>
      </c>
      <c r="H378" s="46">
        <v>133658</v>
      </c>
      <c r="I378" s="39">
        <v>40431.96</v>
      </c>
      <c r="J378" s="39">
        <v>53909.35</v>
      </c>
      <c r="K378" s="115">
        <f>[3]Sheet1!L150</f>
        <v>109756.42</v>
      </c>
      <c r="L378" s="83"/>
    </row>
    <row r="379" spans="1:12" x14ac:dyDescent="0.25">
      <c r="A379" s="2">
        <v>2</v>
      </c>
      <c r="B379" s="2">
        <v>540</v>
      </c>
      <c r="C379" s="2">
        <v>51030</v>
      </c>
      <c r="D379" s="3" t="s">
        <v>32</v>
      </c>
      <c r="E379" s="39">
        <v>1243</v>
      </c>
      <c r="F379" s="39">
        <v>13040</v>
      </c>
      <c r="G379" s="39">
        <v>34116.5</v>
      </c>
      <c r="H379" s="46">
        <v>0</v>
      </c>
      <c r="I379" s="39">
        <v>21429.66</v>
      </c>
      <c r="J379" s="39">
        <v>21430</v>
      </c>
      <c r="K379" s="115">
        <f>[3]Sheet1!L151</f>
        <v>0</v>
      </c>
      <c r="L379" s="83"/>
    </row>
    <row r="380" spans="1:12" x14ac:dyDescent="0.25">
      <c r="A380" s="2">
        <v>2</v>
      </c>
      <c r="B380" s="2">
        <v>540</v>
      </c>
      <c r="C380" s="2">
        <v>51040</v>
      </c>
      <c r="D380" s="3" t="s">
        <v>58</v>
      </c>
      <c r="E380" s="39">
        <v>0</v>
      </c>
      <c r="F380" s="39">
        <v>0</v>
      </c>
      <c r="G380" s="39">
        <v>0</v>
      </c>
      <c r="H380" s="46">
        <v>0</v>
      </c>
      <c r="I380" s="39">
        <v>0</v>
      </c>
      <c r="J380" s="39">
        <v>0</v>
      </c>
      <c r="K380" s="39">
        <v>0</v>
      </c>
      <c r="L380" s="1"/>
    </row>
    <row r="381" spans="1:12" x14ac:dyDescent="0.25">
      <c r="A381" s="243" t="s">
        <v>158</v>
      </c>
      <c r="B381" s="244"/>
      <c r="C381" s="244"/>
      <c r="D381" s="244"/>
      <c r="E381" s="40">
        <f>SUM(E377:E380)-1</f>
        <v>144214</v>
      </c>
      <c r="F381" s="40">
        <f>SUM(F377:F380)-1</f>
        <v>125580</v>
      </c>
      <c r="G381" s="40">
        <f>SUM(G377:G380)</f>
        <v>146189.01999999999</v>
      </c>
      <c r="H381" s="40">
        <f>SUM(H377:H380)-1</f>
        <v>197644</v>
      </c>
      <c r="I381" s="40">
        <f>SUM(I377:I380)</f>
        <v>105414.62</v>
      </c>
      <c r="J381" s="40">
        <f>SUM(J377:J380)</f>
        <v>133410.04</v>
      </c>
      <c r="K381" s="40">
        <f>SUM(K377:K380)</f>
        <v>182527.3</v>
      </c>
      <c r="L381" s="1"/>
    </row>
    <row r="382" spans="1:12" x14ac:dyDescent="0.25">
      <c r="A382" s="245" t="s">
        <v>161</v>
      </c>
      <c r="B382" s="246"/>
      <c r="C382" s="246"/>
      <c r="D382" s="246"/>
      <c r="E382" s="259"/>
      <c r="F382" s="259"/>
      <c r="G382" s="259"/>
      <c r="H382" s="259"/>
      <c r="I382" s="259"/>
      <c r="J382" s="259"/>
      <c r="K382" s="259"/>
      <c r="L382" s="1"/>
    </row>
    <row r="383" spans="1:12" x14ac:dyDescent="0.25">
      <c r="A383" s="2">
        <v>2</v>
      </c>
      <c r="B383" s="2">
        <v>540</v>
      </c>
      <c r="C383" s="2">
        <v>52010</v>
      </c>
      <c r="D383" s="3" t="s">
        <v>3</v>
      </c>
      <c r="E383" s="39">
        <v>443</v>
      </c>
      <c r="F383" s="39">
        <v>0</v>
      </c>
      <c r="G383" s="39">
        <v>0</v>
      </c>
      <c r="H383" s="39">
        <v>400</v>
      </c>
      <c r="I383" s="39">
        <v>0</v>
      </c>
      <c r="J383" s="39">
        <v>0</v>
      </c>
      <c r="K383" s="39">
        <v>400</v>
      </c>
      <c r="L383" s="1"/>
    </row>
    <row r="384" spans="1:12" x14ac:dyDescent="0.25">
      <c r="A384" s="2">
        <v>2</v>
      </c>
      <c r="B384" s="2">
        <v>540</v>
      </c>
      <c r="C384" s="2">
        <v>52020</v>
      </c>
      <c r="D384" s="3" t="s">
        <v>34</v>
      </c>
      <c r="E384" s="39">
        <v>11087</v>
      </c>
      <c r="F384" s="39">
        <v>12251</v>
      </c>
      <c r="G384" s="39">
        <v>8134.88</v>
      </c>
      <c r="H384" s="46">
        <v>11000</v>
      </c>
      <c r="I384" s="39">
        <v>5980.42</v>
      </c>
      <c r="J384" s="39">
        <v>8135</v>
      </c>
      <c r="K384" s="39">
        <v>11000</v>
      </c>
      <c r="L384" s="1"/>
    </row>
    <row r="385" spans="1:12" x14ac:dyDescent="0.25">
      <c r="A385" s="2">
        <v>2</v>
      </c>
      <c r="B385" s="2">
        <v>540</v>
      </c>
      <c r="C385" s="2">
        <v>52040</v>
      </c>
      <c r="D385" s="3" t="s">
        <v>59</v>
      </c>
      <c r="E385" s="39">
        <v>0</v>
      </c>
      <c r="F385" s="39">
        <v>204</v>
      </c>
      <c r="G385" s="39">
        <v>0</v>
      </c>
      <c r="H385" s="46">
        <v>400</v>
      </c>
      <c r="I385" s="39">
        <v>111.95</v>
      </c>
      <c r="J385" s="39">
        <v>200</v>
      </c>
      <c r="K385" s="39">
        <v>400</v>
      </c>
      <c r="L385" s="1"/>
    </row>
    <row r="386" spans="1:12" x14ac:dyDescent="0.25">
      <c r="A386" s="2">
        <v>2</v>
      </c>
      <c r="B386" s="2">
        <v>540</v>
      </c>
      <c r="C386" s="2">
        <v>52050</v>
      </c>
      <c r="D386" s="3" t="s">
        <v>60</v>
      </c>
      <c r="E386" s="39">
        <v>1932</v>
      </c>
      <c r="F386" s="39">
        <v>639</v>
      </c>
      <c r="G386" s="39">
        <v>1509.79</v>
      </c>
      <c r="H386" s="46">
        <v>1500</v>
      </c>
      <c r="I386" s="39">
        <v>223.01</v>
      </c>
      <c r="J386" s="39">
        <v>223</v>
      </c>
      <c r="K386" s="39">
        <v>1500</v>
      </c>
      <c r="L386" s="1"/>
    </row>
    <row r="387" spans="1:12" x14ac:dyDescent="0.25">
      <c r="A387" s="2">
        <v>2</v>
      </c>
      <c r="B387" s="2">
        <v>540</v>
      </c>
      <c r="C387" s="2">
        <v>52070</v>
      </c>
      <c r="D387" s="3" t="s">
        <v>62</v>
      </c>
      <c r="E387" s="39">
        <v>4838</v>
      </c>
      <c r="F387" s="39">
        <v>5933</v>
      </c>
      <c r="G387" s="39">
        <v>6509.36</v>
      </c>
      <c r="H387" s="46">
        <v>8400</v>
      </c>
      <c r="I387" s="39">
        <v>5827.23</v>
      </c>
      <c r="J387" s="39">
        <v>8400</v>
      </c>
      <c r="K387" s="39">
        <v>8400</v>
      </c>
      <c r="L387" s="1"/>
    </row>
    <row r="388" spans="1:12" x14ac:dyDescent="0.25">
      <c r="A388" s="2">
        <v>2</v>
      </c>
      <c r="B388" s="2">
        <v>540</v>
      </c>
      <c r="C388" s="2">
        <v>52090</v>
      </c>
      <c r="D388" s="3" t="s">
        <v>64</v>
      </c>
      <c r="E388" s="39">
        <v>55790</v>
      </c>
      <c r="F388" s="39">
        <v>46341</v>
      </c>
      <c r="G388" s="39">
        <v>47315.44</v>
      </c>
      <c r="H388" s="46">
        <v>40000</v>
      </c>
      <c r="I388" s="39">
        <v>13579.16</v>
      </c>
      <c r="J388" s="39">
        <v>40000</v>
      </c>
      <c r="K388" s="39">
        <v>40000</v>
      </c>
      <c r="L388" s="1"/>
    </row>
    <row r="389" spans="1:12" x14ac:dyDescent="0.25">
      <c r="A389" s="2">
        <v>2</v>
      </c>
      <c r="B389" s="2">
        <v>540</v>
      </c>
      <c r="C389" s="2">
        <v>52110</v>
      </c>
      <c r="D389" s="3" t="s">
        <v>5</v>
      </c>
      <c r="E389" s="39">
        <v>10212</v>
      </c>
      <c r="F389" s="39">
        <v>17696</v>
      </c>
      <c r="G389" s="39">
        <v>8628.89</v>
      </c>
      <c r="H389" s="46">
        <v>11000</v>
      </c>
      <c r="I389" s="39">
        <v>7774.01</v>
      </c>
      <c r="J389" s="39">
        <v>10000</v>
      </c>
      <c r="K389" s="39">
        <v>11000</v>
      </c>
      <c r="L389" s="1"/>
    </row>
    <row r="390" spans="1:12" x14ac:dyDescent="0.25">
      <c r="A390" s="243" t="s">
        <v>159</v>
      </c>
      <c r="B390" s="244"/>
      <c r="C390" s="244"/>
      <c r="D390" s="244"/>
      <c r="E390" s="40">
        <f>SUM(E383:E389)+1</f>
        <v>84303</v>
      </c>
      <c r="F390" s="40">
        <f>SUM(F383:F389)+1</f>
        <v>83065</v>
      </c>
      <c r="G390" s="40">
        <f>SUM(G383:G389)</f>
        <v>72098.36</v>
      </c>
      <c r="H390" s="40">
        <f>SUM(H383:H389)</f>
        <v>72700</v>
      </c>
      <c r="I390" s="40">
        <f>SUM(I383:I389)</f>
        <v>33495.78</v>
      </c>
      <c r="J390" s="40">
        <f>SUM(J383:J389)</f>
        <v>66958</v>
      </c>
      <c r="K390" s="40">
        <f>SUM(K383:K389)</f>
        <v>72700</v>
      </c>
      <c r="L390" s="1"/>
    </row>
    <row r="391" spans="1:12" x14ac:dyDescent="0.25">
      <c r="A391" s="245" t="s">
        <v>160</v>
      </c>
      <c r="B391" s="246"/>
      <c r="C391" s="246"/>
      <c r="D391" s="246"/>
      <c r="E391" s="259"/>
      <c r="F391" s="259"/>
      <c r="G391" s="259"/>
      <c r="H391" s="259"/>
      <c r="I391" s="259"/>
      <c r="J391" s="259"/>
      <c r="K391" s="259"/>
      <c r="L391" s="1"/>
    </row>
    <row r="392" spans="1:12" x14ac:dyDescent="0.25">
      <c r="A392" s="2">
        <v>2</v>
      </c>
      <c r="B392" s="2">
        <v>540</v>
      </c>
      <c r="C392" s="2">
        <v>53010</v>
      </c>
      <c r="D392" s="3" t="s">
        <v>36</v>
      </c>
      <c r="E392" s="39">
        <v>7076</v>
      </c>
      <c r="F392" s="39">
        <v>8118</v>
      </c>
      <c r="G392" s="39">
        <v>7880.76</v>
      </c>
      <c r="H392" s="46">
        <v>6000</v>
      </c>
      <c r="I392" s="39">
        <v>8564.9599999999991</v>
      </c>
      <c r="J392" s="39">
        <v>11420.01</v>
      </c>
      <c r="K392" s="39">
        <v>13000</v>
      </c>
      <c r="L392" s="1"/>
    </row>
    <row r="393" spans="1:12" x14ac:dyDescent="0.25">
      <c r="A393" s="2">
        <v>2</v>
      </c>
      <c r="B393" s="2">
        <v>540</v>
      </c>
      <c r="C393" s="2">
        <v>53030</v>
      </c>
      <c r="D393" s="3" t="s">
        <v>6</v>
      </c>
      <c r="E393" s="39">
        <v>19174</v>
      </c>
      <c r="F393" s="39">
        <v>19741</v>
      </c>
      <c r="G393" s="39">
        <v>17869.55</v>
      </c>
      <c r="H393" s="46">
        <v>20000</v>
      </c>
      <c r="I393" s="39">
        <v>18516.939999999999</v>
      </c>
      <c r="J393" s="39">
        <v>18517</v>
      </c>
      <c r="K393" s="39">
        <v>20000</v>
      </c>
      <c r="L393" s="1"/>
    </row>
    <row r="394" spans="1:12" x14ac:dyDescent="0.25">
      <c r="A394" s="2">
        <v>2</v>
      </c>
      <c r="B394" s="2">
        <v>540</v>
      </c>
      <c r="C394" s="2">
        <v>53060</v>
      </c>
      <c r="D394" s="3" t="s">
        <v>8</v>
      </c>
      <c r="E394" s="39">
        <v>0</v>
      </c>
      <c r="F394" s="39">
        <v>30</v>
      </c>
      <c r="G394" s="39">
        <v>0</v>
      </c>
      <c r="H394" s="46">
        <v>500</v>
      </c>
      <c r="I394" s="39">
        <v>0</v>
      </c>
      <c r="J394" s="39">
        <v>0</v>
      </c>
      <c r="K394" s="39">
        <v>500</v>
      </c>
      <c r="L394" s="1"/>
    </row>
    <row r="395" spans="1:12" x14ac:dyDescent="0.25">
      <c r="A395" s="2">
        <v>2</v>
      </c>
      <c r="B395" s="2">
        <v>540</v>
      </c>
      <c r="C395" s="2">
        <v>53070</v>
      </c>
      <c r="D395" s="3" t="s">
        <v>9</v>
      </c>
      <c r="E395" s="39">
        <v>0</v>
      </c>
      <c r="F395" s="39">
        <v>0</v>
      </c>
      <c r="G395" s="39">
        <v>0</v>
      </c>
      <c r="H395" s="39">
        <v>0</v>
      </c>
      <c r="I395" s="39">
        <v>0</v>
      </c>
      <c r="J395" s="39">
        <v>0</v>
      </c>
      <c r="K395" s="39">
        <v>0</v>
      </c>
      <c r="L395" s="1"/>
    </row>
    <row r="396" spans="1:12" x14ac:dyDescent="0.25">
      <c r="A396" s="2">
        <v>2</v>
      </c>
      <c r="B396" s="2">
        <v>540</v>
      </c>
      <c r="C396" s="2">
        <v>53080</v>
      </c>
      <c r="D396" s="3" t="s">
        <v>37</v>
      </c>
      <c r="E396" s="39">
        <v>0</v>
      </c>
      <c r="F396" s="39">
        <v>0</v>
      </c>
      <c r="G396" s="39">
        <v>0</v>
      </c>
      <c r="H396" s="39">
        <v>0</v>
      </c>
      <c r="I396" s="39">
        <v>0</v>
      </c>
      <c r="J396" s="39">
        <v>0</v>
      </c>
      <c r="K396" s="39">
        <v>0</v>
      </c>
      <c r="L396" s="1"/>
    </row>
    <row r="397" spans="1:12" x14ac:dyDescent="0.25">
      <c r="A397" s="2">
        <v>2</v>
      </c>
      <c r="B397" s="2">
        <v>540</v>
      </c>
      <c r="C397" s="2">
        <v>53090</v>
      </c>
      <c r="D397" s="3" t="s">
        <v>65</v>
      </c>
      <c r="E397" s="39">
        <v>0</v>
      </c>
      <c r="F397" s="39">
        <v>0</v>
      </c>
      <c r="G397" s="39">
        <v>0</v>
      </c>
      <c r="H397" s="39">
        <v>0</v>
      </c>
      <c r="I397" s="39">
        <v>0</v>
      </c>
      <c r="J397" s="39">
        <v>0</v>
      </c>
      <c r="K397" s="39">
        <v>0</v>
      </c>
      <c r="L397" s="1"/>
    </row>
    <row r="398" spans="1:12" x14ac:dyDescent="0.25">
      <c r="A398" s="2">
        <v>2</v>
      </c>
      <c r="B398" s="2">
        <v>540</v>
      </c>
      <c r="C398" s="2">
        <v>53100</v>
      </c>
      <c r="D398" s="3" t="s">
        <v>10</v>
      </c>
      <c r="E398" s="39">
        <v>0</v>
      </c>
      <c r="F398" s="39">
        <v>0</v>
      </c>
      <c r="G398" s="39">
        <v>0</v>
      </c>
      <c r="H398" s="39">
        <v>0</v>
      </c>
      <c r="I398" s="39">
        <v>0</v>
      </c>
      <c r="J398" s="39">
        <v>0</v>
      </c>
      <c r="K398" s="39">
        <v>0</v>
      </c>
      <c r="L398" s="1"/>
    </row>
    <row r="399" spans="1:12" x14ac:dyDescent="0.25">
      <c r="A399" s="2">
        <v>2</v>
      </c>
      <c r="B399" s="2">
        <v>540</v>
      </c>
      <c r="C399" s="2">
        <v>53130</v>
      </c>
      <c r="D399" s="3" t="s">
        <v>12</v>
      </c>
      <c r="E399" s="39">
        <v>0</v>
      </c>
      <c r="F399" s="39">
        <v>0</v>
      </c>
      <c r="G399" s="39">
        <v>0</v>
      </c>
      <c r="H399" s="46">
        <f>'[1]2012'!F998</f>
        <v>0</v>
      </c>
      <c r="I399" s="39">
        <v>0</v>
      </c>
      <c r="J399" s="39">
        <v>0</v>
      </c>
      <c r="K399" s="39">
        <v>0</v>
      </c>
      <c r="L399" s="1"/>
    </row>
    <row r="400" spans="1:12" x14ac:dyDescent="0.25">
      <c r="A400" s="2">
        <v>2</v>
      </c>
      <c r="B400" s="2">
        <v>540</v>
      </c>
      <c r="C400" s="2">
        <v>53150</v>
      </c>
      <c r="D400" s="3" t="s">
        <v>13</v>
      </c>
      <c r="E400" s="39">
        <v>0</v>
      </c>
      <c r="F400" s="39">
        <v>0</v>
      </c>
      <c r="G400" s="39">
        <v>0</v>
      </c>
      <c r="H400" s="46">
        <v>1000</v>
      </c>
      <c r="I400" s="39">
        <v>0</v>
      </c>
      <c r="J400" s="39">
        <v>0</v>
      </c>
      <c r="K400" s="39">
        <v>1000</v>
      </c>
      <c r="L400" s="1"/>
    </row>
    <row r="401" spans="1:12" x14ac:dyDescent="0.25">
      <c r="A401" s="2">
        <v>2</v>
      </c>
      <c r="B401" s="2">
        <v>540</v>
      </c>
      <c r="C401" s="2">
        <v>53170</v>
      </c>
      <c r="D401" s="3" t="s">
        <v>15</v>
      </c>
      <c r="E401" s="39">
        <v>1268</v>
      </c>
      <c r="F401" s="39">
        <v>1287</v>
      </c>
      <c r="G401" s="39">
        <v>837.53</v>
      </c>
      <c r="H401" s="46">
        <v>750</v>
      </c>
      <c r="I401" s="39">
        <v>422.1</v>
      </c>
      <c r="J401" s="39">
        <v>750</v>
      </c>
      <c r="K401" s="39">
        <v>750</v>
      </c>
      <c r="L401" s="1"/>
    </row>
    <row r="402" spans="1:12" s="127" customFormat="1" x14ac:dyDescent="0.25">
      <c r="A402" s="2">
        <v>2</v>
      </c>
      <c r="B402" s="2">
        <v>540</v>
      </c>
      <c r="C402" s="2">
        <v>53171</v>
      </c>
      <c r="D402" s="113" t="s">
        <v>373</v>
      </c>
      <c r="E402" s="39">
        <v>608</v>
      </c>
      <c r="F402" s="39">
        <v>1350</v>
      </c>
      <c r="G402" s="39">
        <v>1350</v>
      </c>
      <c r="H402" s="46">
        <v>1350</v>
      </c>
      <c r="I402" s="39">
        <v>1050</v>
      </c>
      <c r="J402" s="39">
        <v>1350</v>
      </c>
      <c r="K402" s="39">
        <v>1350</v>
      </c>
      <c r="L402" s="1"/>
    </row>
    <row r="403" spans="1:12" s="167" customFormat="1" x14ac:dyDescent="0.25">
      <c r="A403" s="2">
        <v>2</v>
      </c>
      <c r="B403" s="2">
        <v>540</v>
      </c>
      <c r="C403" s="2">
        <v>53172</v>
      </c>
      <c r="D403" s="113" t="s">
        <v>408</v>
      </c>
      <c r="E403" s="39">
        <v>0</v>
      </c>
      <c r="F403" s="39">
        <v>0</v>
      </c>
      <c r="G403" s="39">
        <v>384</v>
      </c>
      <c r="H403" s="46">
        <v>420</v>
      </c>
      <c r="I403" s="39">
        <v>576</v>
      </c>
      <c r="J403" s="39">
        <v>576</v>
      </c>
      <c r="K403" s="39">
        <v>600</v>
      </c>
      <c r="L403" s="1"/>
    </row>
    <row r="404" spans="1:12" x14ac:dyDescent="0.25">
      <c r="A404" s="2">
        <v>2</v>
      </c>
      <c r="B404" s="2">
        <v>540</v>
      </c>
      <c r="C404" s="2">
        <v>53200</v>
      </c>
      <c r="D404" s="3" t="s">
        <v>211</v>
      </c>
      <c r="E404" s="39">
        <v>1837209</v>
      </c>
      <c r="F404" s="39">
        <v>1754863</v>
      </c>
      <c r="G404" s="39">
        <v>1786648.83</v>
      </c>
      <c r="H404" s="46">
        <v>1880000</v>
      </c>
      <c r="I404" s="39">
        <v>1218703.08</v>
      </c>
      <c r="J404" s="39">
        <v>1880000</v>
      </c>
      <c r="K404" s="39">
        <v>1880000</v>
      </c>
      <c r="L404" s="1" t="s">
        <v>384</v>
      </c>
    </row>
    <row r="405" spans="1:12" hidden="1" x14ac:dyDescent="0.25">
      <c r="A405" s="2">
        <v>2</v>
      </c>
      <c r="B405" s="2">
        <v>540</v>
      </c>
      <c r="C405" s="2">
        <v>53201</v>
      </c>
      <c r="D405" s="3" t="s">
        <v>212</v>
      </c>
      <c r="E405" s="39">
        <f>'[4]Trial Balance'!I1170</f>
        <v>0</v>
      </c>
      <c r="F405" s="39">
        <f>'[5]Trial Balance'!I1170</f>
        <v>0</v>
      </c>
      <c r="G405" s="39">
        <f>'[8]Trial Balance'!I464</f>
        <v>0</v>
      </c>
      <c r="H405" s="46">
        <f>'[1]2012'!F1002</f>
        <v>19929</v>
      </c>
      <c r="I405" s="46">
        <f>'[1]2012'!G1002</f>
        <v>21862.06</v>
      </c>
      <c r="J405" s="46">
        <f>'[1]2012'!H1002</f>
        <v>21862.06</v>
      </c>
      <c r="K405" s="48"/>
      <c r="L405" s="1"/>
    </row>
    <row r="406" spans="1:12" hidden="1" x14ac:dyDescent="0.25">
      <c r="A406" s="2">
        <v>2</v>
      </c>
      <c r="B406" s="2">
        <v>540</v>
      </c>
      <c r="C406" s="2">
        <v>53202</v>
      </c>
      <c r="D406" s="3" t="s">
        <v>213</v>
      </c>
      <c r="E406" s="39">
        <f>'[4]Trial Balance'!I1171</f>
        <v>37741.24</v>
      </c>
      <c r="F406" s="39">
        <f>'[5]Trial Balance'!I1171</f>
        <v>54344.86</v>
      </c>
      <c r="G406" s="39">
        <f>'[8]Trial Balance'!I465</f>
        <v>57101.73</v>
      </c>
      <c r="H406" s="46">
        <f>'[1]2012'!F1003</f>
        <v>0</v>
      </c>
      <c r="I406" s="46">
        <f>'[1]2012'!G1003</f>
        <v>0</v>
      </c>
      <c r="J406" s="46">
        <f>'[1]2012'!H1003</f>
        <v>0</v>
      </c>
      <c r="K406" s="48"/>
      <c r="L406" s="1"/>
    </row>
    <row r="407" spans="1:12" x14ac:dyDescent="0.25">
      <c r="A407" s="243" t="s">
        <v>163</v>
      </c>
      <c r="B407" s="244"/>
      <c r="C407" s="244"/>
      <c r="D407" s="244"/>
      <c r="E407" s="41">
        <f>SUM(E392:E404)</f>
        <v>1865335</v>
      </c>
      <c r="F407" s="41">
        <f t="shared" ref="F407:K407" si="31">SUM(F392:F404)</f>
        <v>1785389</v>
      </c>
      <c r="G407" s="41">
        <f t="shared" si="31"/>
        <v>1814970.6700000002</v>
      </c>
      <c r="H407" s="41">
        <f t="shared" si="31"/>
        <v>1910020</v>
      </c>
      <c r="I407" s="41">
        <f t="shared" si="31"/>
        <v>1247833.08</v>
      </c>
      <c r="J407" s="41">
        <f t="shared" si="31"/>
        <v>1912613.01</v>
      </c>
      <c r="K407" s="41">
        <f t="shared" si="31"/>
        <v>1917200</v>
      </c>
      <c r="L407" s="1"/>
    </row>
    <row r="408" spans="1:12" x14ac:dyDescent="0.25">
      <c r="A408" s="245" t="s">
        <v>164</v>
      </c>
      <c r="B408" s="246"/>
      <c r="C408" s="246"/>
      <c r="D408" s="246"/>
      <c r="E408" s="259"/>
      <c r="F408" s="259"/>
      <c r="G408" s="259"/>
      <c r="H408" s="259"/>
      <c r="I408" s="259"/>
      <c r="J408" s="259"/>
      <c r="K408" s="259"/>
      <c r="L408" s="1"/>
    </row>
    <row r="409" spans="1:12" x14ac:dyDescent="0.25">
      <c r="A409" s="2">
        <v>2</v>
      </c>
      <c r="B409" s="2">
        <v>540</v>
      </c>
      <c r="C409" s="2">
        <v>54010</v>
      </c>
      <c r="D409" s="3" t="s">
        <v>16</v>
      </c>
      <c r="E409" s="39">
        <v>0</v>
      </c>
      <c r="F409" s="39">
        <v>65</v>
      </c>
      <c r="G409" s="39">
        <v>0</v>
      </c>
      <c r="H409" s="46">
        <f>'[1]2012'!F1004</f>
        <v>0</v>
      </c>
      <c r="I409" s="39">
        <v>0</v>
      </c>
      <c r="J409" s="39">
        <v>0</v>
      </c>
      <c r="K409" s="39">
        <v>0</v>
      </c>
      <c r="L409" s="1"/>
    </row>
    <row r="410" spans="1:12" x14ac:dyDescent="0.25">
      <c r="A410" s="2">
        <v>2</v>
      </c>
      <c r="B410" s="2">
        <v>540</v>
      </c>
      <c r="C410" s="2">
        <v>54070</v>
      </c>
      <c r="D410" s="3" t="s">
        <v>69</v>
      </c>
      <c r="E410" s="39">
        <v>0</v>
      </c>
      <c r="F410" s="39">
        <v>0</v>
      </c>
      <c r="G410" s="39">
        <v>0</v>
      </c>
      <c r="H410" s="39">
        <v>0</v>
      </c>
      <c r="I410" s="39">
        <v>0</v>
      </c>
      <c r="J410" s="39">
        <v>0</v>
      </c>
      <c r="K410" s="39">
        <v>0</v>
      </c>
      <c r="L410" s="1"/>
    </row>
    <row r="411" spans="1:12" x14ac:dyDescent="0.25">
      <c r="A411" s="2">
        <v>2</v>
      </c>
      <c r="B411" s="2">
        <v>540</v>
      </c>
      <c r="C411" s="2">
        <v>54110</v>
      </c>
      <c r="D411" s="3" t="s">
        <v>207</v>
      </c>
      <c r="E411" s="39">
        <v>0</v>
      </c>
      <c r="F411" s="39">
        <v>293</v>
      </c>
      <c r="G411" s="39">
        <v>2121.2800000000002</v>
      </c>
      <c r="H411" s="46">
        <v>0</v>
      </c>
      <c r="I411" s="39">
        <v>0</v>
      </c>
      <c r="J411" s="39">
        <v>0</v>
      </c>
      <c r="K411" s="39">
        <v>15000</v>
      </c>
      <c r="L411" s="1"/>
    </row>
    <row r="412" spans="1:12" x14ac:dyDescent="0.25">
      <c r="A412" s="2">
        <v>2</v>
      </c>
      <c r="B412" s="2">
        <v>540</v>
      </c>
      <c r="C412" s="2">
        <v>54120</v>
      </c>
      <c r="D412" s="3" t="s">
        <v>201</v>
      </c>
      <c r="E412" s="39">
        <v>0</v>
      </c>
      <c r="F412" s="39">
        <v>0</v>
      </c>
      <c r="G412" s="39">
        <v>601713.9</v>
      </c>
      <c r="H412" s="46">
        <v>0</v>
      </c>
      <c r="I412" s="39">
        <v>0</v>
      </c>
      <c r="J412" s="39">
        <v>0</v>
      </c>
      <c r="K412" s="39">
        <v>0</v>
      </c>
      <c r="L412" s="1"/>
    </row>
    <row r="413" spans="1:12" x14ac:dyDescent="0.25">
      <c r="A413" s="2">
        <v>2</v>
      </c>
      <c r="B413" s="2">
        <v>540</v>
      </c>
      <c r="C413" s="2">
        <v>54140</v>
      </c>
      <c r="D413" s="3" t="s">
        <v>443</v>
      </c>
      <c r="E413" s="39">
        <v>4538</v>
      </c>
      <c r="F413" s="39">
        <v>3699</v>
      </c>
      <c r="G413" s="39">
        <v>3550.49</v>
      </c>
      <c r="H413" s="46">
        <v>2500</v>
      </c>
      <c r="I413" s="39">
        <v>0</v>
      </c>
      <c r="J413" s="39">
        <v>0</v>
      </c>
      <c r="K413" s="39">
        <v>2500</v>
      </c>
      <c r="L413" s="1" t="s">
        <v>273</v>
      </c>
    </row>
    <row r="414" spans="1:12" x14ac:dyDescent="0.25">
      <c r="A414" s="2">
        <v>2</v>
      </c>
      <c r="B414" s="2">
        <v>540</v>
      </c>
      <c r="C414" s="2">
        <v>54200</v>
      </c>
      <c r="D414" s="3" t="s">
        <v>214</v>
      </c>
      <c r="E414" s="39">
        <v>4282</v>
      </c>
      <c r="F414" s="39">
        <v>19068</v>
      </c>
      <c r="G414" s="39">
        <v>16821.259999999998</v>
      </c>
      <c r="H414" s="46">
        <v>15000</v>
      </c>
      <c r="I414" s="39">
        <v>485</v>
      </c>
      <c r="J414" s="39">
        <v>485</v>
      </c>
      <c r="K414" s="39">
        <v>15000</v>
      </c>
      <c r="L414" s="1"/>
    </row>
    <row r="415" spans="1:12" x14ac:dyDescent="0.25">
      <c r="A415" s="243" t="s">
        <v>166</v>
      </c>
      <c r="B415" s="244"/>
      <c r="C415" s="244"/>
      <c r="D415" s="244"/>
      <c r="E415" s="40">
        <f>SUM(E409:E414)</f>
        <v>8820</v>
      </c>
      <c r="F415" s="40">
        <f t="shared" ref="F415:K415" si="32">SUM(F409:F414)</f>
        <v>23125</v>
      </c>
      <c r="G415" s="40">
        <f t="shared" si="32"/>
        <v>624206.93000000005</v>
      </c>
      <c r="H415" s="40">
        <f t="shared" si="32"/>
        <v>17500</v>
      </c>
      <c r="I415" s="40">
        <f t="shared" si="32"/>
        <v>485</v>
      </c>
      <c r="J415" s="40">
        <f t="shared" si="32"/>
        <v>485</v>
      </c>
      <c r="K415" s="40">
        <f t="shared" si="32"/>
        <v>32500</v>
      </c>
      <c r="L415" s="1"/>
    </row>
    <row r="416" spans="1:12" x14ac:dyDescent="0.25">
      <c r="A416" s="245" t="s">
        <v>165</v>
      </c>
      <c r="B416" s="246"/>
      <c r="C416" s="246"/>
      <c r="D416" s="246"/>
      <c r="E416" s="259"/>
      <c r="F416" s="259"/>
      <c r="G416" s="259"/>
      <c r="H416" s="259"/>
      <c r="I416" s="259"/>
      <c r="J416" s="259"/>
      <c r="K416" s="259"/>
      <c r="L416" s="1"/>
    </row>
    <row r="417" spans="1:12" x14ac:dyDescent="0.25">
      <c r="A417" s="2">
        <v>2</v>
      </c>
      <c r="B417" s="2">
        <v>540</v>
      </c>
      <c r="C417" s="2">
        <v>55010</v>
      </c>
      <c r="D417" s="3" t="s">
        <v>18</v>
      </c>
      <c r="E417" s="39">
        <v>0</v>
      </c>
      <c r="F417" s="39">
        <v>0</v>
      </c>
      <c r="G417" s="39">
        <v>0</v>
      </c>
      <c r="H417" s="46">
        <v>0</v>
      </c>
      <c r="I417" s="39">
        <v>0</v>
      </c>
      <c r="J417" s="39">
        <v>0</v>
      </c>
      <c r="K417" s="39">
        <v>0</v>
      </c>
      <c r="L417" s="1"/>
    </row>
    <row r="418" spans="1:12" x14ac:dyDescent="0.25">
      <c r="A418" s="2">
        <v>2</v>
      </c>
      <c r="B418" s="2">
        <v>540</v>
      </c>
      <c r="C418" s="2">
        <v>55020</v>
      </c>
      <c r="D418" s="3" t="s">
        <v>43</v>
      </c>
      <c r="E418" s="39">
        <v>3233</v>
      </c>
      <c r="F418" s="39">
        <v>5441</v>
      </c>
      <c r="G418" s="39">
        <v>7608.69</v>
      </c>
      <c r="H418" s="46">
        <v>4000</v>
      </c>
      <c r="I418" s="39">
        <v>1208.22</v>
      </c>
      <c r="J418" s="39">
        <v>2500</v>
      </c>
      <c r="K418" s="39">
        <v>4000</v>
      </c>
      <c r="L418" s="1"/>
    </row>
    <row r="419" spans="1:12" x14ac:dyDescent="0.25">
      <c r="A419" s="2">
        <v>2</v>
      </c>
      <c r="B419" s="2">
        <v>540</v>
      </c>
      <c r="C419" s="2">
        <v>55030</v>
      </c>
      <c r="D419" s="3" t="s">
        <v>70</v>
      </c>
      <c r="E419" s="39">
        <v>0</v>
      </c>
      <c r="F419" s="39">
        <v>0</v>
      </c>
      <c r="G419" s="39">
        <v>0</v>
      </c>
      <c r="H419" s="46">
        <v>0</v>
      </c>
      <c r="I419" s="39">
        <v>0</v>
      </c>
      <c r="J419" s="39">
        <v>0</v>
      </c>
      <c r="K419" s="39">
        <v>0</v>
      </c>
      <c r="L419" s="1"/>
    </row>
    <row r="420" spans="1:12" x14ac:dyDescent="0.25">
      <c r="A420" s="2">
        <v>2</v>
      </c>
      <c r="B420" s="2">
        <v>540</v>
      </c>
      <c r="C420" s="2">
        <v>55040</v>
      </c>
      <c r="D420" s="3" t="s">
        <v>44</v>
      </c>
      <c r="E420" s="39">
        <v>19840</v>
      </c>
      <c r="F420" s="39">
        <v>21933</v>
      </c>
      <c r="G420" s="39">
        <v>26680.9</v>
      </c>
      <c r="H420" s="46">
        <v>15000</v>
      </c>
      <c r="I420" s="39">
        <v>11348.45</v>
      </c>
      <c r="J420" s="39">
        <v>15000</v>
      </c>
      <c r="K420" s="39">
        <v>14000</v>
      </c>
      <c r="L420" s="1"/>
    </row>
    <row r="421" spans="1:12" x14ac:dyDescent="0.25">
      <c r="A421" s="2">
        <v>2</v>
      </c>
      <c r="B421" s="2">
        <v>540</v>
      </c>
      <c r="C421" s="2">
        <v>55070</v>
      </c>
      <c r="D421" s="3" t="s">
        <v>15</v>
      </c>
      <c r="E421" s="39">
        <v>0</v>
      </c>
      <c r="F421" s="39">
        <v>0</v>
      </c>
      <c r="G421" s="39">
        <v>0</v>
      </c>
      <c r="H421" s="46">
        <v>0</v>
      </c>
      <c r="I421" s="39">
        <v>0</v>
      </c>
      <c r="J421" s="39">
        <v>0</v>
      </c>
      <c r="K421" s="39">
        <v>0</v>
      </c>
      <c r="L421" s="1"/>
    </row>
    <row r="422" spans="1:12" x14ac:dyDescent="0.25">
      <c r="A422" s="243" t="s">
        <v>167</v>
      </c>
      <c r="B422" s="244"/>
      <c r="C422" s="244"/>
      <c r="D422" s="244"/>
      <c r="E422" s="40">
        <f>SUM(E417:E421)</f>
        <v>23073</v>
      </c>
      <c r="F422" s="40">
        <f t="shared" ref="F422:K422" si="33">SUM(F417:F421)</f>
        <v>27374</v>
      </c>
      <c r="G422" s="40">
        <f t="shared" si="33"/>
        <v>34289.590000000004</v>
      </c>
      <c r="H422" s="40">
        <f t="shared" si="33"/>
        <v>19000</v>
      </c>
      <c r="I422" s="40">
        <f t="shared" si="33"/>
        <v>12556.67</v>
      </c>
      <c r="J422" s="40">
        <f t="shared" si="33"/>
        <v>17500</v>
      </c>
      <c r="K422" s="40">
        <f t="shared" si="33"/>
        <v>18000</v>
      </c>
      <c r="L422" s="1"/>
    </row>
    <row r="423" spans="1:12" x14ac:dyDescent="0.25">
      <c r="A423" s="245" t="s">
        <v>168</v>
      </c>
      <c r="B423" s="246"/>
      <c r="C423" s="246"/>
      <c r="D423" s="246"/>
      <c r="E423" s="259"/>
      <c r="F423" s="259"/>
      <c r="G423" s="259"/>
      <c r="H423" s="259"/>
      <c r="I423" s="259"/>
      <c r="J423" s="259"/>
      <c r="K423" s="259"/>
      <c r="L423" s="1"/>
    </row>
    <row r="424" spans="1:12" x14ac:dyDescent="0.25">
      <c r="A424" s="2">
        <v>2</v>
      </c>
      <c r="B424" s="2">
        <v>540</v>
      </c>
      <c r="C424" s="2">
        <v>56030</v>
      </c>
      <c r="D424" s="3" t="s">
        <v>20</v>
      </c>
      <c r="E424" s="39">
        <v>0</v>
      </c>
      <c r="F424" s="39">
        <v>0</v>
      </c>
      <c r="G424" s="39">
        <v>0</v>
      </c>
      <c r="H424" s="39">
        <v>0</v>
      </c>
      <c r="I424" s="39">
        <v>0</v>
      </c>
      <c r="J424" s="39">
        <v>0</v>
      </c>
      <c r="K424" s="39">
        <v>0</v>
      </c>
      <c r="L424" s="1"/>
    </row>
    <row r="425" spans="1:12" x14ac:dyDescent="0.25">
      <c r="A425" s="2">
        <v>2</v>
      </c>
      <c r="B425" s="2">
        <v>540</v>
      </c>
      <c r="C425" s="2">
        <v>56040</v>
      </c>
      <c r="D425" s="3" t="s">
        <v>46</v>
      </c>
      <c r="E425" s="39">
        <v>10906</v>
      </c>
      <c r="F425" s="39">
        <v>9774</v>
      </c>
      <c r="G425" s="39">
        <v>10393.94</v>
      </c>
      <c r="H425" s="46">
        <v>15119</v>
      </c>
      <c r="I425" s="39">
        <v>7033.54</v>
      </c>
      <c r="J425" s="39">
        <v>9378.68</v>
      </c>
      <c r="K425" s="115">
        <f>[3]Sheet1!L152</f>
        <v>13963</v>
      </c>
      <c r="L425" s="83"/>
    </row>
    <row r="426" spans="1:12" x14ac:dyDescent="0.25">
      <c r="A426" s="2">
        <v>2</v>
      </c>
      <c r="B426" s="2">
        <v>540</v>
      </c>
      <c r="C426" s="2">
        <v>56050</v>
      </c>
      <c r="D426" s="3" t="s">
        <v>47</v>
      </c>
      <c r="E426" s="39">
        <v>15472</v>
      </c>
      <c r="F426" s="39">
        <v>14475</v>
      </c>
      <c r="G426" s="39">
        <v>13577.96</v>
      </c>
      <c r="H426" s="46">
        <v>23716</v>
      </c>
      <c r="I426" s="39">
        <v>8976.16</v>
      </c>
      <c r="J426" s="39">
        <v>11968.02</v>
      </c>
      <c r="K426" s="115">
        <f>[3]Sheet1!L153</f>
        <v>18709</v>
      </c>
      <c r="L426" s="83"/>
    </row>
    <row r="427" spans="1:12" x14ac:dyDescent="0.25">
      <c r="A427" s="2">
        <v>2</v>
      </c>
      <c r="B427" s="2">
        <v>540</v>
      </c>
      <c r="C427" s="2">
        <v>56070</v>
      </c>
      <c r="D427" s="3" t="s">
        <v>73</v>
      </c>
      <c r="E427" s="39">
        <v>588</v>
      </c>
      <c r="F427" s="39">
        <v>588</v>
      </c>
      <c r="G427" s="39">
        <v>588</v>
      </c>
      <c r="H427" s="46">
        <v>670</v>
      </c>
      <c r="I427" s="39">
        <v>683.73</v>
      </c>
      <c r="J427" s="39">
        <v>684</v>
      </c>
      <c r="K427" s="39">
        <v>700</v>
      </c>
      <c r="L427" s="1"/>
    </row>
    <row r="428" spans="1:12" x14ac:dyDescent="0.25">
      <c r="A428" s="2">
        <v>2</v>
      </c>
      <c r="B428" s="2">
        <v>540</v>
      </c>
      <c r="C428" s="2">
        <v>56090</v>
      </c>
      <c r="D428" s="3" t="s">
        <v>49</v>
      </c>
      <c r="E428" s="39">
        <v>23333</v>
      </c>
      <c r="F428" s="39">
        <v>23202</v>
      </c>
      <c r="G428" s="39">
        <v>23921.119999999999</v>
      </c>
      <c r="H428" s="46">
        <v>36336</v>
      </c>
      <c r="I428" s="39">
        <v>16948.240000000002</v>
      </c>
      <c r="J428" s="39">
        <v>22597.360000000001</v>
      </c>
      <c r="K428" s="115">
        <f>[3]Sheet1!L154</f>
        <v>27252</v>
      </c>
      <c r="L428" s="83"/>
    </row>
    <row r="429" spans="1:12" x14ac:dyDescent="0.25">
      <c r="A429" s="2">
        <v>2</v>
      </c>
      <c r="B429" s="2">
        <v>540</v>
      </c>
      <c r="C429" s="2">
        <v>56100</v>
      </c>
      <c r="D429" s="3" t="s">
        <v>15</v>
      </c>
      <c r="E429" s="39">
        <v>0</v>
      </c>
      <c r="F429" s="39">
        <v>0</v>
      </c>
      <c r="G429" s="39">
        <v>0</v>
      </c>
      <c r="H429" s="46">
        <v>0</v>
      </c>
      <c r="I429" s="39">
        <v>0</v>
      </c>
      <c r="J429" s="39">
        <v>0</v>
      </c>
      <c r="K429" s="39">
        <v>0</v>
      </c>
      <c r="L429" s="1"/>
    </row>
    <row r="430" spans="1:12" x14ac:dyDescent="0.25">
      <c r="A430" s="2">
        <v>2</v>
      </c>
      <c r="B430" s="2">
        <v>540</v>
      </c>
      <c r="C430" s="2">
        <v>56110</v>
      </c>
      <c r="D430" s="3" t="s">
        <v>50</v>
      </c>
      <c r="E430" s="39">
        <v>1153</v>
      </c>
      <c r="F430" s="39">
        <v>1875</v>
      </c>
      <c r="G430" s="39">
        <v>1395.24</v>
      </c>
      <c r="H430" s="46">
        <v>2877</v>
      </c>
      <c r="I430" s="39">
        <v>287.13</v>
      </c>
      <c r="J430" s="39">
        <v>385</v>
      </c>
      <c r="K430" s="115">
        <f>[3]Sheet1!L155</f>
        <v>2656.9900000000002</v>
      </c>
      <c r="L430" s="83"/>
    </row>
    <row r="431" spans="1:12" x14ac:dyDescent="0.25">
      <c r="A431" s="2">
        <v>2</v>
      </c>
      <c r="B431" s="2">
        <v>540</v>
      </c>
      <c r="C431" s="2">
        <v>56120</v>
      </c>
      <c r="D431" s="3" t="s">
        <v>51</v>
      </c>
      <c r="E431" s="39">
        <v>27</v>
      </c>
      <c r="F431" s="39">
        <v>521</v>
      </c>
      <c r="G431" s="39">
        <v>27</v>
      </c>
      <c r="H431" s="46">
        <v>684</v>
      </c>
      <c r="I431" s="39">
        <v>20.77</v>
      </c>
      <c r="J431" s="39">
        <v>28.02</v>
      </c>
      <c r="K431" s="115">
        <f>[3]Sheet1!L156</f>
        <v>486</v>
      </c>
      <c r="L431" s="83"/>
    </row>
    <row r="432" spans="1:12" x14ac:dyDescent="0.25">
      <c r="A432" s="2">
        <v>2</v>
      </c>
      <c r="B432" s="2">
        <v>540</v>
      </c>
      <c r="C432" s="2">
        <v>56140</v>
      </c>
      <c r="D432" s="3" t="s">
        <v>52</v>
      </c>
      <c r="E432" s="39">
        <v>0</v>
      </c>
      <c r="F432" s="39">
        <v>0</v>
      </c>
      <c r="G432" s="39">
        <v>0</v>
      </c>
      <c r="H432" s="39">
        <v>0</v>
      </c>
      <c r="I432" s="39">
        <v>0</v>
      </c>
      <c r="J432" s="39">
        <v>0</v>
      </c>
      <c r="K432" s="39">
        <v>0</v>
      </c>
      <c r="L432" s="1"/>
    </row>
    <row r="433" spans="1:12" x14ac:dyDescent="0.25">
      <c r="A433" s="2">
        <v>2</v>
      </c>
      <c r="B433" s="2">
        <v>540</v>
      </c>
      <c r="C433" s="2">
        <v>56150</v>
      </c>
      <c r="D433" s="3" t="s">
        <v>53</v>
      </c>
      <c r="E433" s="39">
        <v>0</v>
      </c>
      <c r="F433" s="39">
        <v>0</v>
      </c>
      <c r="G433" s="39">
        <v>0</v>
      </c>
      <c r="H433" s="39">
        <v>0</v>
      </c>
      <c r="I433" s="39">
        <v>0</v>
      </c>
      <c r="J433" s="39">
        <v>0</v>
      </c>
      <c r="K433" s="39">
        <v>0</v>
      </c>
      <c r="L433" s="1"/>
    </row>
    <row r="434" spans="1:12" x14ac:dyDescent="0.25">
      <c r="A434" s="243" t="s">
        <v>169</v>
      </c>
      <c r="B434" s="244"/>
      <c r="C434" s="244"/>
      <c r="D434" s="244"/>
      <c r="E434" s="40">
        <f>SUM(E424:E433)-2</f>
        <v>51477</v>
      </c>
      <c r="F434" s="40">
        <f>SUM(F424:F433)-1</f>
        <v>50434</v>
      </c>
      <c r="G434" s="40">
        <f>SUM(G424:G433)</f>
        <v>49903.26</v>
      </c>
      <c r="H434" s="40">
        <f>SUM(H424:H433)</f>
        <v>79402</v>
      </c>
      <c r="I434" s="40">
        <f>SUM(I424:I433)</f>
        <v>33949.569999999992</v>
      </c>
      <c r="J434" s="40">
        <f>SUM(J424:J433)</f>
        <v>45041.079999999994</v>
      </c>
      <c r="K434" s="40">
        <f>SUM(K424:K433)</f>
        <v>63766.99</v>
      </c>
      <c r="L434" s="1"/>
    </row>
    <row r="435" spans="1:12" x14ac:dyDescent="0.25">
      <c r="A435" s="245" t="s">
        <v>170</v>
      </c>
      <c r="B435" s="246"/>
      <c r="C435" s="246"/>
      <c r="D435" s="246"/>
      <c r="E435" s="259"/>
      <c r="F435" s="259"/>
      <c r="G435" s="259"/>
      <c r="H435" s="259"/>
      <c r="I435" s="259"/>
      <c r="J435" s="259"/>
      <c r="K435" s="259"/>
      <c r="L435" s="1"/>
    </row>
    <row r="436" spans="1:12" x14ac:dyDescent="0.25">
      <c r="A436" s="2">
        <v>2</v>
      </c>
      <c r="B436" s="2">
        <v>540</v>
      </c>
      <c r="C436" s="2">
        <v>57010</v>
      </c>
      <c r="D436" s="3" t="s">
        <v>27</v>
      </c>
      <c r="E436" s="39">
        <v>0</v>
      </c>
      <c r="F436" s="39">
        <v>0</v>
      </c>
      <c r="G436" s="39">
        <v>0</v>
      </c>
      <c r="H436" s="39">
        <v>0</v>
      </c>
      <c r="I436" s="39">
        <v>0</v>
      </c>
      <c r="J436" s="39">
        <v>0</v>
      </c>
      <c r="K436" s="39">
        <v>0</v>
      </c>
      <c r="L436" s="1"/>
    </row>
    <row r="437" spans="1:12" x14ac:dyDescent="0.25">
      <c r="A437" s="2">
        <v>2</v>
      </c>
      <c r="B437" s="2">
        <v>540</v>
      </c>
      <c r="C437" s="2">
        <v>57020</v>
      </c>
      <c r="D437" s="3" t="s">
        <v>28</v>
      </c>
      <c r="E437" s="39">
        <v>0</v>
      </c>
      <c r="F437" s="39">
        <v>0</v>
      </c>
      <c r="G437" s="39">
        <v>0</v>
      </c>
      <c r="H437" s="39">
        <v>0</v>
      </c>
      <c r="I437" s="39">
        <v>0</v>
      </c>
      <c r="J437" s="39">
        <v>0</v>
      </c>
      <c r="K437" s="39">
        <v>0</v>
      </c>
      <c r="L437" s="1"/>
    </row>
    <row r="438" spans="1:12" x14ac:dyDescent="0.25">
      <c r="A438" s="2">
        <v>2</v>
      </c>
      <c r="B438" s="2">
        <v>540</v>
      </c>
      <c r="C438" s="2">
        <v>58010</v>
      </c>
      <c r="D438" s="3" t="s">
        <v>29</v>
      </c>
      <c r="E438" s="39">
        <v>0</v>
      </c>
      <c r="F438" s="39">
        <v>0</v>
      </c>
      <c r="G438" s="39">
        <v>0</v>
      </c>
      <c r="H438" s="39">
        <v>0</v>
      </c>
      <c r="I438" s="39">
        <v>0</v>
      </c>
      <c r="J438" s="39">
        <v>0</v>
      </c>
      <c r="K438" s="39">
        <v>0</v>
      </c>
      <c r="L438" s="1"/>
    </row>
    <row r="439" spans="1:12" x14ac:dyDescent="0.25">
      <c r="A439" s="2">
        <v>2</v>
      </c>
      <c r="B439" s="2">
        <v>540</v>
      </c>
      <c r="C439" s="2">
        <v>58020</v>
      </c>
      <c r="D439" s="3" t="s">
        <v>66</v>
      </c>
      <c r="E439" s="39">
        <v>0</v>
      </c>
      <c r="F439" s="39">
        <v>0</v>
      </c>
      <c r="G439" s="39">
        <v>0</v>
      </c>
      <c r="H439" s="39">
        <v>0</v>
      </c>
      <c r="I439" s="39">
        <v>0</v>
      </c>
      <c r="J439" s="39">
        <v>0</v>
      </c>
      <c r="K439" s="39">
        <v>0</v>
      </c>
      <c r="L439" s="1"/>
    </row>
    <row r="440" spans="1:12" x14ac:dyDescent="0.25">
      <c r="A440" s="2">
        <v>2</v>
      </c>
      <c r="B440" s="2">
        <v>540</v>
      </c>
      <c r="C440" s="2">
        <v>58030</v>
      </c>
      <c r="D440" s="3" t="s">
        <v>202</v>
      </c>
      <c r="E440" s="39">
        <v>0</v>
      </c>
      <c r="F440" s="39">
        <v>0</v>
      </c>
      <c r="G440" s="39">
        <v>0</v>
      </c>
      <c r="H440" s="39">
        <v>0</v>
      </c>
      <c r="I440" s="39">
        <v>0</v>
      </c>
      <c r="J440" s="39">
        <v>0</v>
      </c>
      <c r="K440" s="39">
        <v>0</v>
      </c>
      <c r="L440" s="1"/>
    </row>
    <row r="441" spans="1:12" x14ac:dyDescent="0.25">
      <c r="A441" s="2">
        <v>2</v>
      </c>
      <c r="B441" s="2">
        <v>540</v>
      </c>
      <c r="C441" s="2">
        <v>58120</v>
      </c>
      <c r="D441" s="3" t="s">
        <v>207</v>
      </c>
      <c r="E441" s="39">
        <v>0</v>
      </c>
      <c r="F441" s="39">
        <v>0</v>
      </c>
      <c r="G441" s="39">
        <v>0</v>
      </c>
      <c r="H441" s="46">
        <v>0</v>
      </c>
      <c r="I441" s="39">
        <v>0</v>
      </c>
      <c r="J441" s="39">
        <v>0</v>
      </c>
      <c r="K441" s="39">
        <v>0</v>
      </c>
      <c r="L441" s="1"/>
    </row>
    <row r="442" spans="1:12" x14ac:dyDescent="0.25">
      <c r="A442" s="2">
        <v>2</v>
      </c>
      <c r="B442" s="2">
        <v>540</v>
      </c>
      <c r="C442" s="2">
        <v>58130</v>
      </c>
      <c r="D442" s="3" t="s">
        <v>201</v>
      </c>
      <c r="E442" s="39">
        <v>0</v>
      </c>
      <c r="F442" s="39">
        <v>0</v>
      </c>
      <c r="G442" s="39">
        <v>0</v>
      </c>
      <c r="H442" s="46">
        <v>0</v>
      </c>
      <c r="I442" s="39">
        <v>0</v>
      </c>
      <c r="J442" s="39">
        <v>0</v>
      </c>
      <c r="K442" s="39">
        <v>0</v>
      </c>
      <c r="L442" s="1"/>
    </row>
    <row r="443" spans="1:12" x14ac:dyDescent="0.25">
      <c r="A443" s="2">
        <v>2</v>
      </c>
      <c r="B443" s="2">
        <v>540</v>
      </c>
      <c r="C443" s="2">
        <v>58200</v>
      </c>
      <c r="D443" s="3" t="s">
        <v>214</v>
      </c>
      <c r="E443" s="39">
        <v>0</v>
      </c>
      <c r="F443" s="39">
        <v>0</v>
      </c>
      <c r="G443" s="39">
        <v>0</v>
      </c>
      <c r="H443" s="39">
        <v>0</v>
      </c>
      <c r="I443" s="39">
        <v>0</v>
      </c>
      <c r="J443" s="39">
        <v>0</v>
      </c>
      <c r="K443" s="39">
        <v>0</v>
      </c>
      <c r="L443" s="1"/>
    </row>
    <row r="444" spans="1:12" x14ac:dyDescent="0.25">
      <c r="A444" s="2">
        <v>2</v>
      </c>
      <c r="B444" s="2">
        <v>540</v>
      </c>
      <c r="C444" s="2">
        <v>59010</v>
      </c>
      <c r="D444" s="3" t="s">
        <v>18</v>
      </c>
      <c r="E444" s="39">
        <v>0</v>
      </c>
      <c r="F444" s="39">
        <v>0</v>
      </c>
      <c r="G444" s="39">
        <v>0</v>
      </c>
      <c r="H444" s="39">
        <v>0</v>
      </c>
      <c r="I444" s="39">
        <v>0</v>
      </c>
      <c r="J444" s="39">
        <v>0</v>
      </c>
      <c r="K444" s="39">
        <v>0</v>
      </c>
      <c r="L444" s="1"/>
    </row>
    <row r="445" spans="1:12" x14ac:dyDescent="0.25">
      <c r="A445" s="2">
        <v>2</v>
      </c>
      <c r="B445" s="2">
        <v>540</v>
      </c>
      <c r="C445" s="2">
        <v>59020</v>
      </c>
      <c r="D445" s="3" t="s">
        <v>54</v>
      </c>
      <c r="E445" s="39">
        <v>0</v>
      </c>
      <c r="F445" s="39">
        <v>0</v>
      </c>
      <c r="G445" s="39">
        <v>0</v>
      </c>
      <c r="H445" s="39">
        <v>0</v>
      </c>
      <c r="I445" s="39">
        <v>0</v>
      </c>
      <c r="J445" s="39">
        <v>0</v>
      </c>
      <c r="K445" s="39">
        <v>0</v>
      </c>
      <c r="L445" s="1"/>
    </row>
    <row r="446" spans="1:12" x14ac:dyDescent="0.25">
      <c r="A446" s="2">
        <v>2</v>
      </c>
      <c r="B446" s="2">
        <v>540</v>
      </c>
      <c r="C446" s="2">
        <v>59030</v>
      </c>
      <c r="D446" s="3" t="s">
        <v>70</v>
      </c>
      <c r="E446" s="39">
        <v>0</v>
      </c>
      <c r="F446" s="39">
        <v>0</v>
      </c>
      <c r="G446" s="39">
        <v>0</v>
      </c>
      <c r="H446" s="39">
        <v>0</v>
      </c>
      <c r="I446" s="39">
        <v>0</v>
      </c>
      <c r="J446" s="39">
        <v>0</v>
      </c>
      <c r="K446" s="39">
        <v>0</v>
      </c>
      <c r="L446" s="1"/>
    </row>
    <row r="447" spans="1:12" x14ac:dyDescent="0.25">
      <c r="A447" s="2">
        <v>2</v>
      </c>
      <c r="B447" s="2">
        <v>540</v>
      </c>
      <c r="C447" s="2">
        <v>59040</v>
      </c>
      <c r="D447" s="3" t="s">
        <v>86</v>
      </c>
      <c r="E447" s="39">
        <v>0</v>
      </c>
      <c r="F447" s="39">
        <v>0</v>
      </c>
      <c r="G447" s="39">
        <v>0</v>
      </c>
      <c r="H447" s="46">
        <v>25000</v>
      </c>
      <c r="I447" s="39">
        <v>11000</v>
      </c>
      <c r="J447" s="39">
        <v>11000</v>
      </c>
      <c r="K447" s="39">
        <v>0</v>
      </c>
      <c r="L447" s="1"/>
    </row>
    <row r="448" spans="1:12" x14ac:dyDescent="0.25">
      <c r="A448" s="2">
        <v>2</v>
      </c>
      <c r="B448" s="2">
        <v>540</v>
      </c>
      <c r="C448" s="2">
        <v>59080</v>
      </c>
      <c r="D448" s="3" t="s">
        <v>77</v>
      </c>
      <c r="E448" s="39">
        <v>0</v>
      </c>
      <c r="F448" s="39">
        <v>0</v>
      </c>
      <c r="G448" s="39">
        <v>0</v>
      </c>
      <c r="H448" s="39">
        <v>0</v>
      </c>
      <c r="I448" s="39">
        <v>0</v>
      </c>
      <c r="J448" s="39">
        <v>0</v>
      </c>
      <c r="K448" s="39">
        <v>0</v>
      </c>
      <c r="L448" s="1"/>
    </row>
    <row r="449" spans="1:12" x14ac:dyDescent="0.25">
      <c r="A449" s="2">
        <v>2</v>
      </c>
      <c r="B449" s="2">
        <v>540</v>
      </c>
      <c r="C449" s="2">
        <v>59100</v>
      </c>
      <c r="D449" s="3" t="s">
        <v>15</v>
      </c>
      <c r="E449" s="39">
        <v>0</v>
      </c>
      <c r="F449" s="39">
        <v>0</v>
      </c>
      <c r="G449" s="39">
        <v>0</v>
      </c>
      <c r="H449" s="39">
        <v>0</v>
      </c>
      <c r="I449" s="39">
        <v>0</v>
      </c>
      <c r="J449" s="39">
        <v>0</v>
      </c>
      <c r="K449" s="39">
        <v>0</v>
      </c>
      <c r="L449" s="1"/>
    </row>
    <row r="450" spans="1:12" hidden="1" x14ac:dyDescent="0.25">
      <c r="A450" s="2">
        <v>2</v>
      </c>
      <c r="B450" s="2">
        <v>540</v>
      </c>
      <c r="C450" s="2">
        <v>59300</v>
      </c>
      <c r="D450" s="3" t="s">
        <v>215</v>
      </c>
      <c r="E450" s="39">
        <f>'[4]Trial Balance'!I1207</f>
        <v>0</v>
      </c>
      <c r="F450" s="39">
        <f>'[5]Trial Balance'!I1207</f>
        <v>0</v>
      </c>
      <c r="G450" s="39">
        <f>'[8]Trial Balance'!I501</f>
        <v>6980</v>
      </c>
      <c r="H450" s="46">
        <v>0</v>
      </c>
      <c r="I450" s="46">
        <v>5770</v>
      </c>
      <c r="J450" s="46">
        <v>7693.33</v>
      </c>
      <c r="K450" s="39"/>
      <c r="L450" s="1"/>
    </row>
    <row r="451" spans="1:12" x14ac:dyDescent="0.25">
      <c r="A451" s="243" t="s">
        <v>171</v>
      </c>
      <c r="B451" s="244"/>
      <c r="C451" s="244"/>
      <c r="D451" s="244"/>
      <c r="E451" s="40">
        <f t="shared" ref="E451:K451" si="34">SUM(E436:E449)</f>
        <v>0</v>
      </c>
      <c r="F451" s="40">
        <f t="shared" si="34"/>
        <v>0</v>
      </c>
      <c r="G451" s="40">
        <f t="shared" si="34"/>
        <v>0</v>
      </c>
      <c r="H451" s="40">
        <f t="shared" si="34"/>
        <v>25000</v>
      </c>
      <c r="I451" s="40">
        <f t="shared" si="34"/>
        <v>11000</v>
      </c>
      <c r="J451" s="40">
        <f t="shared" si="34"/>
        <v>11000</v>
      </c>
      <c r="K451" s="40">
        <f t="shared" si="34"/>
        <v>0</v>
      </c>
      <c r="L451" s="1"/>
    </row>
    <row r="452" spans="1:12" x14ac:dyDescent="0.25">
      <c r="A452" s="247" t="s">
        <v>226</v>
      </c>
      <c r="B452" s="248"/>
      <c r="C452" s="248"/>
      <c r="D452" s="248"/>
      <c r="E452" s="41">
        <f>E451+E434+E422+E415+E407+E390+E381+1</f>
        <v>2177223</v>
      </c>
      <c r="F452" s="41">
        <f>F451+F434+F422+F415+F407+F390+F381</f>
        <v>2094967</v>
      </c>
      <c r="G452" s="41">
        <f>G451+G434+G422+G415+G407+G390+G381</f>
        <v>2741657.83</v>
      </c>
      <c r="H452" s="41">
        <f>H451+H434+H422+H415+H407+H390+H381+1</f>
        <v>2321267</v>
      </c>
      <c r="I452" s="41">
        <f>I451+I434+I422+I415+I407+I390+I381</f>
        <v>1444734.7200000002</v>
      </c>
      <c r="J452" s="41">
        <f>J451+J434+J422+J415+J407+J390+J381</f>
        <v>2187007.13</v>
      </c>
      <c r="K452" s="41">
        <f>K451+K434+K422+K415+K407+K390+K381</f>
        <v>2286694.29</v>
      </c>
      <c r="L452" s="1"/>
    </row>
    <row r="453" spans="1:12" x14ac:dyDescent="0.25">
      <c r="A453" s="258" t="s">
        <v>227</v>
      </c>
      <c r="B453" s="266"/>
      <c r="C453" s="266"/>
      <c r="D453" s="266"/>
      <c r="E453" s="41">
        <f>E452+E374+E303+E226+E153+E77-1</f>
        <v>3845808</v>
      </c>
      <c r="F453" s="41">
        <f>F452+F374+F303+F226+F153+F77</f>
        <v>4016624.41</v>
      </c>
      <c r="G453" s="41">
        <f>G452+G374+G303+G226+G153+G77</f>
        <v>4556293.8000000007</v>
      </c>
      <c r="H453" s="41">
        <f>H452+H374+H303+H226+H153+H77-1</f>
        <v>4583466</v>
      </c>
      <c r="I453" s="41">
        <f>I452+I374+I303+I226+I153+I77</f>
        <v>2978445.8499999996</v>
      </c>
      <c r="J453" s="41">
        <f>J452+J374+J303+J226+J153+J77</f>
        <v>4199767.2699999996</v>
      </c>
      <c r="K453" s="41">
        <f>K452+K374+K303+K226+K153+K77</f>
        <v>4795187.97</v>
      </c>
      <c r="L453" s="77" t="s">
        <v>335</v>
      </c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x14ac:dyDescent="0.25">
      <c r="A793" s="1"/>
    </row>
    <row r="794" spans="1:12" x14ac:dyDescent="0.25">
      <c r="A794" s="1"/>
    </row>
    <row r="795" spans="1:12" x14ac:dyDescent="0.25">
      <c r="A795" s="1"/>
    </row>
    <row r="796" spans="1:12" x14ac:dyDescent="0.25">
      <c r="A796" s="1"/>
    </row>
    <row r="797" spans="1:12" x14ac:dyDescent="0.25">
      <c r="A797" s="1"/>
    </row>
    <row r="798" spans="1:12" x14ac:dyDescent="0.25">
      <c r="A798" s="1"/>
    </row>
  </sheetData>
  <mergeCells count="145">
    <mergeCell ref="A6:K6"/>
    <mergeCell ref="A1:K1"/>
    <mergeCell ref="A2:K2"/>
    <mergeCell ref="A3:K3"/>
    <mergeCell ref="A4:G4"/>
    <mergeCell ref="H4:J4"/>
    <mergeCell ref="A5:C5"/>
    <mergeCell ref="A76:D76"/>
    <mergeCell ref="A77:D77"/>
    <mergeCell ref="A42:D42"/>
    <mergeCell ref="A43:D43"/>
    <mergeCell ref="E43:K43"/>
    <mergeCell ref="A45:D45"/>
    <mergeCell ref="A46:D46"/>
    <mergeCell ref="E46:K46"/>
    <mergeCell ref="A7:D7"/>
    <mergeCell ref="E7:K7"/>
    <mergeCell ref="A13:D13"/>
    <mergeCell ref="A14:D14"/>
    <mergeCell ref="E14:K14"/>
    <mergeCell ref="A24:D24"/>
    <mergeCell ref="A25:D25"/>
    <mergeCell ref="E25:K25"/>
    <mergeCell ref="A170:D170"/>
    <mergeCell ref="A171:D171"/>
    <mergeCell ref="A78:K78"/>
    <mergeCell ref="A65:D65"/>
    <mergeCell ref="E65:K65"/>
    <mergeCell ref="A64:D64"/>
    <mergeCell ref="A52:D52"/>
    <mergeCell ref="A53:D53"/>
    <mergeCell ref="E53:K53"/>
    <mergeCell ref="A121:D121"/>
    <mergeCell ref="E121:K121"/>
    <mergeCell ref="A80:D80"/>
    <mergeCell ref="E80:K80"/>
    <mergeCell ref="A85:D85"/>
    <mergeCell ref="E86:K86"/>
    <mergeCell ref="A95:D95"/>
    <mergeCell ref="A96:D96"/>
    <mergeCell ref="E96:K96"/>
    <mergeCell ref="A120:D120"/>
    <mergeCell ref="A112:D112"/>
    <mergeCell ref="A113:D113"/>
    <mergeCell ref="E113:K113"/>
    <mergeCell ref="A86:D86"/>
    <mergeCell ref="A302:D302"/>
    <mergeCell ref="A154:K154"/>
    <mergeCell ref="A127:D127"/>
    <mergeCell ref="A128:D128"/>
    <mergeCell ref="E128:K128"/>
    <mergeCell ref="A137:D137"/>
    <mergeCell ref="A138:D138"/>
    <mergeCell ref="E138:K138"/>
    <mergeCell ref="A152:D152"/>
    <mergeCell ref="A153:D153"/>
    <mergeCell ref="A161:D161"/>
    <mergeCell ref="E186:K186"/>
    <mergeCell ref="A195:D195"/>
    <mergeCell ref="E196:K196"/>
    <mergeCell ref="A202:D202"/>
    <mergeCell ref="A203:D203"/>
    <mergeCell ref="E203:K203"/>
    <mergeCell ref="A162:D162"/>
    <mergeCell ref="E162:K162"/>
    <mergeCell ref="E171:K171"/>
    <mergeCell ref="A185:D185"/>
    <mergeCell ref="A186:D186"/>
    <mergeCell ref="A155:D155"/>
    <mergeCell ref="E155:K155"/>
    <mergeCell ref="E266:K266"/>
    <mergeCell ref="A254:D254"/>
    <mergeCell ref="A255:D255"/>
    <mergeCell ref="E255:K255"/>
    <mergeCell ref="A273:D273"/>
    <mergeCell ref="E273:K273"/>
    <mergeCell ref="A283:D283"/>
    <mergeCell ref="A284:D284"/>
    <mergeCell ref="E284:K284"/>
    <mergeCell ref="A343:D343"/>
    <mergeCell ref="E343:K343"/>
    <mergeCell ref="A349:D349"/>
    <mergeCell ref="A350:D350"/>
    <mergeCell ref="E350:K350"/>
    <mergeCell ref="A359:D359"/>
    <mergeCell ref="A360:D360"/>
    <mergeCell ref="E360:K360"/>
    <mergeCell ref="A305:D305"/>
    <mergeCell ref="A321:D321"/>
    <mergeCell ref="E321:K321"/>
    <mergeCell ref="A342:D342"/>
    <mergeCell ref="A337:D337"/>
    <mergeCell ref="A338:D338"/>
    <mergeCell ref="E338:K338"/>
    <mergeCell ref="E305:K305"/>
    <mergeCell ref="A451:D451"/>
    <mergeCell ref="A452:D452"/>
    <mergeCell ref="A453:D453"/>
    <mergeCell ref="A415:D415"/>
    <mergeCell ref="A416:D416"/>
    <mergeCell ref="E416:K416"/>
    <mergeCell ref="A391:D391"/>
    <mergeCell ref="A408:D408"/>
    <mergeCell ref="E408:K408"/>
    <mergeCell ref="A434:D434"/>
    <mergeCell ref="A435:D435"/>
    <mergeCell ref="E435:K435"/>
    <mergeCell ref="A422:D422"/>
    <mergeCell ref="A423:D423"/>
    <mergeCell ref="E423:K423"/>
    <mergeCell ref="A225:D225"/>
    <mergeCell ref="A196:D196"/>
    <mergeCell ref="A212:D212"/>
    <mergeCell ref="A213:D213"/>
    <mergeCell ref="E213:K213"/>
    <mergeCell ref="A310:D310"/>
    <mergeCell ref="A311:D311"/>
    <mergeCell ref="E311:K311"/>
    <mergeCell ref="A320:D320"/>
    <mergeCell ref="A226:D226"/>
    <mergeCell ref="E228:K228"/>
    <mergeCell ref="A234:D234"/>
    <mergeCell ref="E234:K234"/>
    <mergeCell ref="A242:D242"/>
    <mergeCell ref="A243:D243"/>
    <mergeCell ref="E243:K243"/>
    <mergeCell ref="A227:K227"/>
    <mergeCell ref="A233:D233"/>
    <mergeCell ref="A228:D228"/>
    <mergeCell ref="A303:D303"/>
    <mergeCell ref="A304:K304"/>
    <mergeCell ref="A265:D265"/>
    <mergeCell ref="A272:D272"/>
    <mergeCell ref="A266:D266"/>
    <mergeCell ref="A381:D381"/>
    <mergeCell ref="A382:D382"/>
    <mergeCell ref="E382:K382"/>
    <mergeCell ref="A390:D390"/>
    <mergeCell ref="E391:K391"/>
    <mergeCell ref="A407:D407"/>
    <mergeCell ref="A373:D373"/>
    <mergeCell ref="A374:D374"/>
    <mergeCell ref="A375:K375"/>
    <mergeCell ref="A376:D376"/>
    <mergeCell ref="E376:K376"/>
  </mergeCells>
  <pageMargins left="0.5" right="0.25" top="0.75" bottom="0.5" header="0.3" footer="0.3"/>
  <pageSetup scale="90" orientation="portrait" r:id="rId1"/>
  <headerFooter>
    <oddHeader xml:space="preserve">&amp;L&amp;"-,Bold"&amp;D &amp;T&amp;C&amp;"-,Bold"City of San Augustine&amp;R&amp;"-,Bold"&amp;P  of  &amp;N  </oddHeader>
    <oddFooter>&amp;Z&amp;F</oddFooter>
  </headerFooter>
  <rowBreaks count="6" manualBreakCount="6">
    <brk id="77" max="16383" man="1"/>
    <brk id="153" max="16383" man="1"/>
    <brk id="226" max="16383" man="1"/>
    <brk id="272" max="16383" man="1"/>
    <brk id="303" max="16383" man="1"/>
    <brk id="37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24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24</vt:i4>
      </vt:variant>
    </vt:vector>
  </HeadingPairs>
  <TitlesOfParts>
    <vt:vector size="52" baseType="lpstr">
      <vt:lpstr>COVER SHEET</vt:lpstr>
      <vt:lpstr>Organizational Chart</vt:lpstr>
      <vt:lpstr>BUDGET SUMMARY</vt:lpstr>
      <vt:lpstr>GF Cover Sheet</vt:lpstr>
      <vt:lpstr>General Fund Fin. &amp; Exp. Sum.</vt:lpstr>
      <vt:lpstr>General Fund Line Item</vt:lpstr>
      <vt:lpstr>SF Cover Sheet</vt:lpstr>
      <vt:lpstr>System Fund Fin. &amp; Exp. Sum.</vt:lpstr>
      <vt:lpstr>System Fund Line Item</vt:lpstr>
      <vt:lpstr>I&amp;S Cover Sheet</vt:lpstr>
      <vt:lpstr>I &amp; S Summary</vt:lpstr>
      <vt:lpstr>Certificate of Obligation Schdu</vt:lpstr>
      <vt:lpstr>CP Cover Sheet</vt:lpstr>
      <vt:lpstr>Capital Projects</vt:lpstr>
      <vt:lpstr>ED and Proposed Purchases</vt:lpstr>
      <vt:lpstr>Loan Debt</vt:lpstr>
      <vt:lpstr>Information on Police Car</vt:lpstr>
      <vt:lpstr>Information on Mayor's Car</vt:lpstr>
      <vt:lpstr>Truck for Mobile 2</vt:lpstr>
      <vt:lpstr>Small Bucket Truck Electric Dep</vt:lpstr>
      <vt:lpstr>Request Letter From PWD</vt:lpstr>
      <vt:lpstr>Water Sewer</vt:lpstr>
      <vt:lpstr>Meter Reader</vt:lpstr>
      <vt:lpstr>Sheet1</vt:lpstr>
      <vt:lpstr>General Fund Revenue Chart</vt:lpstr>
      <vt:lpstr>General Fund Expenditure Chart</vt:lpstr>
      <vt:lpstr>System Fund Revenue Chart</vt:lpstr>
      <vt:lpstr>System Fund Expenditure Chart</vt:lpstr>
      <vt:lpstr>'BUDGET SUMMARY'!Print_Area</vt:lpstr>
      <vt:lpstr>'Capital Projects'!Print_Area</vt:lpstr>
      <vt:lpstr>'Certificate of Obligation Schdu'!Print_Area</vt:lpstr>
      <vt:lpstr>'COVER SHEET'!Print_Area</vt:lpstr>
      <vt:lpstr>'CP Cover Sheet'!Print_Area</vt:lpstr>
      <vt:lpstr>'ED and Proposed Purchases'!Print_Area</vt:lpstr>
      <vt:lpstr>'General Fund Fin. &amp; Exp. Sum.'!Print_Area</vt:lpstr>
      <vt:lpstr>'General Fund Line Item'!Print_Area</vt:lpstr>
      <vt:lpstr>'GF Cover Sheet'!Print_Area</vt:lpstr>
      <vt:lpstr>'I &amp; S Summary'!Print_Area</vt:lpstr>
      <vt:lpstr>'Information on Mayor''s Car'!Print_Area</vt:lpstr>
      <vt:lpstr>'Information on Police Car'!Print_Area</vt:lpstr>
      <vt:lpstr>'Loan Debt'!Print_Area</vt:lpstr>
      <vt:lpstr>'Organizational Chart'!Print_Area</vt:lpstr>
      <vt:lpstr>'SF Cover Sheet'!Print_Area</vt:lpstr>
      <vt:lpstr>'Small Bucket Truck Electric Dep'!Print_Area</vt:lpstr>
      <vt:lpstr>'System Fund Fin. &amp; Exp. Sum.'!Print_Area</vt:lpstr>
      <vt:lpstr>'System Fund Line Item'!Print_Area</vt:lpstr>
      <vt:lpstr>'Truck for Mobile 2'!Print_Area</vt:lpstr>
      <vt:lpstr>'BUDGET SUMMARY'!Print_Titles</vt:lpstr>
      <vt:lpstr>'General Fund Fin. &amp; Exp. Sum.'!Print_Titles</vt:lpstr>
      <vt:lpstr>'General Fund Line Item'!Print_Titles</vt:lpstr>
      <vt:lpstr>'System Fund Fin. &amp; Exp. Sum.'!Print_Titles</vt:lpstr>
      <vt:lpstr>'System Fund Line Item'!Print_Titles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Jeaneyse L. Mosby</dc:creator>
  <cp:lastModifiedBy>Jeaneyse L. Mosby</cp:lastModifiedBy>
  <cp:lastPrinted>2020-06-09T16:21:38Z</cp:lastPrinted>
  <dcterms:created xsi:type="dcterms:W3CDTF">2012-02-21T19:16:49Z</dcterms:created>
  <dcterms:modified xsi:type="dcterms:W3CDTF">2021-06-30T00:24:04Z</dcterms:modified>
</cp:coreProperties>
</file>